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rlinct-my.sharepoint.com/personal/kdelaney_berlinct_gov/Documents/2024 Budget/Dashboard/"/>
    </mc:Choice>
  </mc:AlternateContent>
  <xr:revisionPtr revIDLastSave="627" documentId="8_{F00DAD2F-B585-4569-A2ED-4309D4C11C8E}" xr6:coauthVersionLast="47" xr6:coauthVersionMax="47" xr10:uidLastSave="{686A881C-BB16-46A8-8C13-B1016BFA8FEA}"/>
  <bookViews>
    <workbookView xWindow="-108" yWindow="-108" windowWidth="23256" windowHeight="12576" xr2:uid="{00000000-000D-0000-FFFF-FFFF00000000}"/>
  </bookViews>
  <sheets>
    <sheet name="Dashboard adjustments" sheetId="7" r:id="rId1"/>
  </sheets>
  <externalReferences>
    <externalReference r:id="rId2"/>
    <externalReference r:id="rId3"/>
    <externalReference r:id="rId4"/>
  </externalReferences>
  <definedNames>
    <definedName name="______db2" localSheetId="0">'[1]Health Ins'!#REF!</definedName>
    <definedName name="______db2">'[1]Health Ins'!#REF!</definedName>
    <definedName name="____db2" localSheetId="0">'[1]Health Ins'!#REF!</definedName>
    <definedName name="____db2">'[1]Health Ins'!#REF!</definedName>
    <definedName name="___db2" localSheetId="0">'[1]Health Ins'!#REF!</definedName>
    <definedName name="___db2">'[1]Health Ins'!#REF!</definedName>
    <definedName name="__db2" localSheetId="0">'[1]Health Ins'!#REF!</definedName>
    <definedName name="__db2">'[1]Health Ins'!#REF!</definedName>
    <definedName name="_db2" localSheetId="0">'[1]Health Ins'!#REF!</definedName>
    <definedName name="_db2">'[1]Health Ins'!#REF!</definedName>
    <definedName name="_xlnm.Criteria" localSheetId="0">'[1]Health Ins'!#REF!</definedName>
    <definedName name="_xlnm.Criteria">'[1]Health Ins'!#REF!</definedName>
    <definedName name="Criteria_MI" localSheetId="0">'[1]Health Ins'!#REF!</definedName>
    <definedName name="Criteria_MI">'[1]Health Ins'!#REF!</definedName>
    <definedName name="_xlnm.Database" localSheetId="0">'[1]Health Ins'!#REF!</definedName>
    <definedName name="_xlnm.Database">'[1]Health Ins'!#REF!</definedName>
    <definedName name="Database_MI" localSheetId="0">'[1]Health Ins'!#REF!</definedName>
    <definedName name="Database_MI">'[1]Health Ins'!#REF!</definedName>
    <definedName name="_xlnm.Print_Area" localSheetId="0">'Dashboard adjustments'!$A$2:$H$199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q" localSheetId="0">'[1]Health Ins'!#REF!</definedName>
    <definedName name="q">'[1]Health Ins'!#REF!</definedName>
    <definedName name="tbluObjects_ALL" localSheetId="0">#REF!</definedName>
    <definedName name="tbluObjects_ALL">#REF!</definedName>
    <definedName name="vvv" localSheetId="0">'[2]Health Ins'!#REF!</definedName>
    <definedName name="vvv">'[2]Health Ins'!#REF!</definedName>
    <definedName name="x" localSheetId="0">'[2]Health Ins'!#REF!</definedName>
    <definedName name="x">'[2]Health Ins'!#REF!</definedName>
    <definedName name="xx" localSheetId="0">'[2]Health Ins'!#REF!</definedName>
    <definedName name="xx">'[2]Health Ins'!#REF!</definedName>
    <definedName name="xxx" localSheetId="0">'[2]Health Ins'!#REF!</definedName>
    <definedName name="xxx">'[2]Health Ins'!#REF!</definedName>
    <definedName name="xxxx" localSheetId="0">'[1]Health Ins'!#REF!</definedName>
    <definedName name="xxxx">'[1]Health Ins'!#REF!</definedName>
    <definedName name="z" localSheetId="0">'[3]Health Ins'!#REF!</definedName>
    <definedName name="z">'[3]Health Ins'!#REF!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7" l="1"/>
  <c r="D131" i="7"/>
  <c r="D159" i="7"/>
  <c r="D149" i="7" l="1"/>
  <c r="E104" i="7" l="1"/>
  <c r="D68" i="7"/>
  <c r="D65" i="7"/>
  <c r="D193" i="7" l="1"/>
  <c r="F36" i="7" s="1"/>
  <c r="D186" i="7"/>
  <c r="F37" i="7" s="1"/>
  <c r="E171" i="7"/>
  <c r="D28" i="7" s="1"/>
  <c r="D171" i="7"/>
  <c r="E167" i="7"/>
  <c r="D167" i="7"/>
  <c r="C27" i="7" s="1"/>
  <c r="E163" i="7"/>
  <c r="D26" i="7" s="1"/>
  <c r="D163" i="7"/>
  <c r="E159" i="7"/>
  <c r="D25" i="7" s="1"/>
  <c r="C25" i="7"/>
  <c r="E155" i="7"/>
  <c r="D24" i="7" s="1"/>
  <c r="D155" i="7"/>
  <c r="C24" i="7" s="1"/>
  <c r="E151" i="7"/>
  <c r="D151" i="7"/>
  <c r="E139" i="7"/>
  <c r="D14" i="7" s="1"/>
  <c r="D139" i="7"/>
  <c r="C14" i="7" s="1"/>
  <c r="E135" i="7"/>
  <c r="D13" i="7" s="1"/>
  <c r="D135" i="7"/>
  <c r="C13" i="7" s="1"/>
  <c r="E131" i="7"/>
  <c r="D12" i="7" s="1"/>
  <c r="C12" i="7"/>
  <c r="E115" i="7"/>
  <c r="D11" i="7" s="1"/>
  <c r="D115" i="7"/>
  <c r="C11" i="7" s="1"/>
  <c r="E110" i="7"/>
  <c r="D10" i="7" s="1"/>
  <c r="D110" i="7"/>
  <c r="C10" i="7" s="1"/>
  <c r="E106" i="7"/>
  <c r="D106" i="7"/>
  <c r="G55" i="7"/>
  <c r="C54" i="7"/>
  <c r="E54" i="7" s="1"/>
  <c r="G54" i="7" s="1"/>
  <c r="A53" i="7"/>
  <c r="G50" i="7"/>
  <c r="G45" i="7"/>
  <c r="G44" i="7"/>
  <c r="E44" i="7"/>
  <c r="G43" i="7"/>
  <c r="F43" i="7"/>
  <c r="G41" i="7"/>
  <c r="F41" i="7"/>
  <c r="E41" i="7"/>
  <c r="C38" i="7"/>
  <c r="C39" i="7" s="1"/>
  <c r="C43" i="7" s="1"/>
  <c r="E19" i="7"/>
  <c r="E6" i="7"/>
  <c r="H6" i="7" s="1"/>
  <c r="E26" i="7" l="1"/>
  <c r="E27" i="7"/>
  <c r="E14" i="7"/>
  <c r="E28" i="7"/>
  <c r="E25" i="7"/>
  <c r="C26" i="7"/>
  <c r="G56" i="7"/>
  <c r="F38" i="7"/>
  <c r="F39" i="7" s="1"/>
  <c r="D27" i="7"/>
  <c r="E13" i="7"/>
  <c r="E141" i="7"/>
  <c r="D9" i="7"/>
  <c r="D15" i="7" s="1"/>
  <c r="D17" i="7" s="1"/>
  <c r="D20" i="7" s="1"/>
  <c r="D21" i="7" s="1"/>
  <c r="E10" i="7"/>
  <c r="C28" i="7"/>
  <c r="D173" i="7"/>
  <c r="C23" i="7"/>
  <c r="E11" i="7"/>
  <c r="E24" i="7"/>
  <c r="E12" i="7"/>
  <c r="E173" i="7"/>
  <c r="C45" i="7"/>
  <c r="C49" i="7"/>
  <c r="C55" i="7" s="1"/>
  <c r="C56" i="7" s="1"/>
  <c r="C57" i="7" s="1"/>
  <c r="C50" i="7"/>
  <c r="D141" i="7"/>
  <c r="C9" i="7"/>
  <c r="D23" i="7"/>
  <c r="E23" i="7"/>
  <c r="D29" i="7" l="1"/>
  <c r="C29" i="7"/>
  <c r="E29" i="7"/>
  <c r="D36" i="7"/>
  <c r="E36" i="7" s="1"/>
  <c r="E37" i="7"/>
  <c r="G37" i="7" s="1"/>
  <c r="C15" i="7"/>
  <c r="C17" i="7" s="1"/>
  <c r="E9" i="7"/>
  <c r="E15" i="7" s="1"/>
  <c r="D38" i="7" l="1"/>
  <c r="D39" i="7" s="1"/>
  <c r="G36" i="7"/>
  <c r="E38" i="7"/>
  <c r="C20" i="7"/>
  <c r="E17" i="7"/>
  <c r="H17" i="7" s="1"/>
  <c r="E39" i="7" l="1"/>
  <c r="E43" i="7" s="1"/>
  <c r="G38" i="7"/>
  <c r="G39" i="7" s="1"/>
  <c r="C21" i="7"/>
  <c r="E20" i="7"/>
  <c r="E21" i="7" s="1"/>
  <c r="E49" i="7" l="1"/>
  <c r="E45" i="7"/>
  <c r="E50" i="7"/>
  <c r="D43" i="7"/>
  <c r="H49" i="7" l="1"/>
  <c r="E55" i="7"/>
  <c r="E56" i="7" s="1"/>
  <c r="E57" i="7" s="1"/>
</calcChain>
</file>

<file path=xl/sharedStrings.xml><?xml version="1.0" encoding="utf-8"?>
<sst xmlns="http://schemas.openxmlformats.org/spreadsheetml/2006/main" count="270" uniqueCount="128">
  <si>
    <t>GEN GOV'T</t>
  </si>
  <si>
    <t>BOE</t>
  </si>
  <si>
    <t>TOTAL</t>
  </si>
  <si>
    <t>ORIGINAL SUBMISSION</t>
  </si>
  <si>
    <t>Expenditure Revisions:</t>
  </si>
  <si>
    <t xml:space="preserve">     BOF - 1st Ref.</t>
  </si>
  <si>
    <t xml:space="preserve">     TC - 1st Ref</t>
  </si>
  <si>
    <t xml:space="preserve">     BOF - 2nd Ref</t>
  </si>
  <si>
    <t xml:space="preserve">     TC - 2nd Ref</t>
  </si>
  <si>
    <t xml:space="preserve">     BOF - Final Submission</t>
  </si>
  <si>
    <t xml:space="preserve">     TC - Adopted Budget</t>
  </si>
  <si>
    <t xml:space="preserve">     TOTAL EXPENDITURE REVISIONS</t>
  </si>
  <si>
    <t>PROPOSED/ADOPTED BUDGET</t>
  </si>
  <si>
    <t>YOY BUDGET CHANGE</t>
  </si>
  <si>
    <t>Revenue Revisions:</t>
  </si>
  <si>
    <t xml:space="preserve">     TOTAL REVENUE REVISIONS</t>
  </si>
  <si>
    <t xml:space="preserve">Revised Budget </t>
  </si>
  <si>
    <t xml:space="preserve">Original </t>
  </si>
  <si>
    <t>Revised</t>
  </si>
  <si>
    <t>+/- Options</t>
  </si>
  <si>
    <t>Exercising Options</t>
  </si>
  <si>
    <t>Submission</t>
  </si>
  <si>
    <t>Revisions</t>
  </si>
  <si>
    <t>(B)</t>
  </si>
  <si>
    <t>Total Budgeted General Fund expenditures:</t>
  </si>
  <si>
    <t>Less: Budgeted revenues other than current levy</t>
  </si>
  <si>
    <t>Amount needed to be generated from current levy</t>
  </si>
  <si>
    <t>Factor in 99.3% collection rate</t>
  </si>
  <si>
    <t>Net taxable grand list</t>
  </si>
  <si>
    <t>Proposed mil rate</t>
  </si>
  <si>
    <t>Proposed mil rate increase</t>
  </si>
  <si>
    <t>Actual mil Rates:</t>
  </si>
  <si>
    <t>YOY mil RATE CHG</t>
  </si>
  <si>
    <t>Percentage mil Rate Change</t>
  </si>
  <si>
    <t>Taxes at Current mil Rate:</t>
  </si>
  <si>
    <t>Taxes  at Revised mil Rate:</t>
  </si>
  <si>
    <t>Increase/(Decrease) in Taxes:</t>
  </si>
  <si>
    <t xml:space="preserve">Increase/(Decrease) in Taxes (per month): </t>
  </si>
  <si>
    <t>EXPENDITURE REVISIONS:</t>
  </si>
  <si>
    <t>DATE OF REVISION</t>
  </si>
  <si>
    <t>GENERAL GOV'T</t>
  </si>
  <si>
    <t>BOARD OF EDUCATION</t>
  </si>
  <si>
    <t>Proposed/Approved</t>
  </si>
  <si>
    <t>BOF REVISIONS - FIRST REFERENDUM:</t>
  </si>
  <si>
    <t>TOWN COUNCIL REVISIONS - FIRST REFERENDUM:</t>
  </si>
  <si>
    <t>BOF REVISIONS - SECOND REFERENDUM:</t>
  </si>
  <si>
    <t>TOWN COUNCIL REVISIONS - SECOND REFERENDUM:</t>
  </si>
  <si>
    <t>BOF REVISIONS - FINAL BUDGET SUBMISSION:</t>
  </si>
  <si>
    <t>TOWN COUNCIL REVISIONS - ADOPTED BUDGET:</t>
  </si>
  <si>
    <t>Total Expenditure Revisions</t>
  </si>
  <si>
    <t>RECEIPTS REVISIONS:</t>
  </si>
  <si>
    <t>Total Revenue Revisions</t>
  </si>
  <si>
    <t>OPTIONS:</t>
  </si>
  <si>
    <t>AMOUNT (B)</t>
  </si>
  <si>
    <t>IMPACT IF EXERCISED</t>
  </si>
  <si>
    <t>Revenue</t>
  </si>
  <si>
    <t>Total Revenue Options</t>
  </si>
  <si>
    <t>Expense</t>
  </si>
  <si>
    <t>Total Expense Options</t>
  </si>
  <si>
    <t>BELOW THE LINE OPTIONS:</t>
  </si>
  <si>
    <t>REVENUE:</t>
  </si>
  <si>
    <r>
      <t xml:space="preserve">Current mil rate </t>
    </r>
    <r>
      <rPr>
        <sz val="9"/>
        <rFont val="Times New Roman"/>
        <family val="1"/>
      </rPr>
      <t>(restated based on 10/1/2022 revaluation)</t>
    </r>
  </si>
  <si>
    <t>FY23 ADOPTED BUDGET</t>
  </si>
  <si>
    <t>Estimated mil Rate Calculation as of …</t>
  </si>
  <si>
    <t>REDUCE: BOE operating budget</t>
  </si>
  <si>
    <t>ADD: increase interest income budget</t>
  </si>
  <si>
    <t>REDUCE: Public Buildings Electricity</t>
  </si>
  <si>
    <t>REDUCE: Finance Computer Support</t>
  </si>
  <si>
    <t>REDUCE: Police ($137k/officer for wages &amp; fringes) for four (4) anticipated vacancies</t>
  </si>
  <si>
    <t>ADD: appropriate fund balance for annuity payments of closed DB plan</t>
  </si>
  <si>
    <t>REMOVE CAPITAL: Vehicle - Marked/Unmarked - (5% incr. in out yrs)</t>
  </si>
  <si>
    <t>REMOVE CAPITAL: Town Clerk/Assessor Vault/Office Renovations</t>
  </si>
  <si>
    <t>REMOVE CAPITAL: Replace equipment at Little People's Playground</t>
  </si>
  <si>
    <t>REMOVE CAPITAL: Track Snow Machine</t>
  </si>
  <si>
    <t>REMOVE CAPITAL: Pick Ups (with utility body &amp; plow)</t>
  </si>
  <si>
    <t>REMOVE CAPITAL: Service Truck (with utility body &amp; plow)</t>
  </si>
  <si>
    <t>REMOVE CAPITAL: Animal Control Van</t>
  </si>
  <si>
    <t>REMOVE CAPITAL: Facilities - Van</t>
  </si>
  <si>
    <t>REMOVE CAPITAL: Replace Equipment at Willard School Playgrounds</t>
  </si>
  <si>
    <t>REMOVE CAPITAL: Energy &amp; Infrastructure - Consulting, A&amp;E, Grant Match</t>
  </si>
  <si>
    <t>REMOVE CAPITAL: Pickleball Courts (East Berlin tennis courts replacement)</t>
  </si>
  <si>
    <t>Sal</t>
  </si>
  <si>
    <t>Gerry</t>
  </si>
  <si>
    <t>Approved</t>
  </si>
  <si>
    <t>Tim</t>
  </si>
  <si>
    <t>Move</t>
  </si>
  <si>
    <t>Second</t>
  </si>
  <si>
    <t>3/14/2023</t>
  </si>
  <si>
    <t>Raul</t>
  </si>
  <si>
    <t>5-1 (Tim opposed)</t>
  </si>
  <si>
    <t>REDUCE PENSION: Amortize DB subsidy over 10 yrs vs 5 yrs</t>
  </si>
  <si>
    <t>REDUCE TRANSFER: Grant match account</t>
  </si>
  <si>
    <t>REDUCE DEBT SERVICE: Bond Principal for FY24 (Start in FY25)</t>
  </si>
  <si>
    <t>REMOVE CAPITAL: Doors &amp; Hardware - BHS (funded w existing FY23 funds)</t>
  </si>
  <si>
    <t>REDUCE: Townwide mileage</t>
  </si>
  <si>
    <t>REDUCE: Townwide televised meetings</t>
  </si>
  <si>
    <t>REDUCE: Townwide professional services</t>
  </si>
  <si>
    <t>REDUCE: Assessor's Contractual Services</t>
  </si>
  <si>
    <t>REDUCE: Public Works Flood Control Projects</t>
  </si>
  <si>
    <t>REDUCE: Stormwater Analysis</t>
  </si>
  <si>
    <t>REDUCE: Snow &amp; Ice Material</t>
  </si>
  <si>
    <t>REDUCE: Schools Electricity</t>
  </si>
  <si>
    <t>REDUCE: Veterans Irrigation</t>
  </si>
  <si>
    <t>REDUCE: P&amp;Z Commission Tablets</t>
  </si>
  <si>
    <t>REDUCE: Townwide Postage</t>
  </si>
  <si>
    <t>REDUCE: Schools Operating Materials</t>
  </si>
  <si>
    <t>REDUCE: Schools Contractual Services</t>
  </si>
  <si>
    <t>REDUCE: Townwide Telephones</t>
  </si>
  <si>
    <t>3/20/2023</t>
  </si>
  <si>
    <t>REDUCE: VNA - eliminate one health aide &amp; one office staff (mid-year)</t>
  </si>
  <si>
    <t>REDUCE: Animal Control PT to FT removed</t>
  </si>
  <si>
    <t>ADD: appropriate fund balance for remainder of closed DB plan ADC</t>
  </si>
  <si>
    <t>ADD: BOE operating budget</t>
  </si>
  <si>
    <t>4/27/2023</t>
  </si>
  <si>
    <t>ADD: appropriate fund balance to lower the mill rate</t>
  </si>
  <si>
    <t>REMOVE: BHS-2100 Block-Slab on Grade Ground Water, Moisture, Flooring</t>
  </si>
  <si>
    <t>REMOVE: Large dump truck body replacement</t>
  </si>
  <si>
    <t>REMOVE: Vans - capital</t>
  </si>
  <si>
    <t>REMOVE: Camera Upgrades (District)</t>
  </si>
  <si>
    <t>REMOVE: Bridges - 7 on course; $50k per bridge (estimate)</t>
  </si>
  <si>
    <t>REMOVE: Resurface Basketball/Tennis Courts (assume yr 7)</t>
  </si>
  <si>
    <t>REMOVE: Willard Ballast Block Replacement</t>
  </si>
  <si>
    <t>REMOVE: Pickup Truck</t>
  </si>
  <si>
    <t>REMOVE: Police Modems (and related hardware)</t>
  </si>
  <si>
    <t>5/2/2023</t>
  </si>
  <si>
    <t>REMOVE: State grant local match</t>
  </si>
  <si>
    <t>Reduce: Debt Service Interest</t>
  </si>
  <si>
    <t>BUDGET DASHBOARD AS OF MAY 30th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</si>
</sst>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"/>
    <numFmt numFmtId="165" formatCode="&quot;$&quot;#,##0"/>
    <numFmt numFmtId="166" formatCode="#,##0.00000_);[Red]\(#,##0.00000\)"/>
    <numFmt numFmtId="167" formatCode="0.0%"/>
    <numFmt numFmtId="168" formatCode="_(* #,##0_);_(* \(#,##0\);_(* &quot;-&quot;??_);_(@_)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 MT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u/>
      <sz val="16"/>
      <name val="Times New Roman"/>
      <family val="1"/>
    </font>
    <font>
      <b/>
      <sz val="10"/>
      <color rgb="FFFF0000"/>
      <name val="Times New Roman"/>
      <family val="1"/>
    </font>
    <font>
      <b/>
      <sz val="20"/>
      <name val="Times New Roman"/>
      <family val="1"/>
    </font>
    <font>
      <sz val="9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1" applyNumberFormat="0" applyAlignment="0" applyProtection="0"/>
    <xf numFmtId="0" fontId="8" fillId="29" borderId="12" applyNumberFormat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1" applyNumberFormat="0" applyAlignment="0" applyProtection="0"/>
    <xf numFmtId="0" fontId="15" fillId="0" borderId="16" applyNumberFormat="0" applyFill="0" applyAlignment="0" applyProtection="0"/>
    <xf numFmtId="0" fontId="16" fillId="32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33" borderId="17" applyNumberFormat="0" applyFont="0" applyAlignment="0" applyProtection="0"/>
    <xf numFmtId="0" fontId="17" fillId="28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20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21" fillId="0" borderId="0" xfId="75" applyFont="1"/>
    <xf numFmtId="3" fontId="21" fillId="0" borderId="0" xfId="75" applyNumberFormat="1" applyFont="1"/>
    <xf numFmtId="38" fontId="21" fillId="0" borderId="0" xfId="75" applyNumberFormat="1" applyFont="1"/>
    <xf numFmtId="8" fontId="21" fillId="0" borderId="0" xfId="75" applyNumberFormat="1" applyFont="1"/>
    <xf numFmtId="0" fontId="22" fillId="0" borderId="0" xfId="75" applyFont="1"/>
    <xf numFmtId="0" fontId="21" fillId="0" borderId="0" xfId="75" quotePrefix="1" applyFont="1"/>
    <xf numFmtId="40" fontId="21" fillId="0" borderId="0" xfId="75" applyNumberFormat="1" applyFont="1"/>
    <xf numFmtId="0" fontId="23" fillId="0" borderId="0" xfId="75" applyFont="1"/>
    <xf numFmtId="14" fontId="23" fillId="2" borderId="0" xfId="75" applyNumberFormat="1" applyFont="1" applyFill="1"/>
    <xf numFmtId="14" fontId="23" fillId="2" borderId="0" xfId="75" quotePrefix="1" applyNumberFormat="1" applyFont="1" applyFill="1" applyAlignment="1">
      <alignment horizontal="center"/>
    </xf>
    <xf numFmtId="14" fontId="23" fillId="2" borderId="0" xfId="75" applyNumberFormat="1" applyFont="1" applyFill="1" applyAlignment="1">
      <alignment horizontal="center"/>
    </xf>
    <xf numFmtId="3" fontId="23" fillId="0" borderId="0" xfId="75" applyNumberFormat="1" applyFont="1" applyAlignment="1">
      <alignment horizontal="center"/>
    </xf>
    <xf numFmtId="0" fontId="23" fillId="0" borderId="0" xfId="75" quotePrefix="1" applyFont="1" applyAlignment="1">
      <alignment horizontal="center"/>
    </xf>
    <xf numFmtId="0" fontId="24" fillId="0" borderId="0" xfId="75" quotePrefix="1" applyFont="1" applyAlignment="1">
      <alignment horizontal="center"/>
    </xf>
    <xf numFmtId="2" fontId="23" fillId="0" borderId="1" xfId="75" applyNumberFormat="1" applyFont="1" applyBorder="1"/>
    <xf numFmtId="2" fontId="23" fillId="0" borderId="1" xfId="75" quotePrefix="1" applyNumberFormat="1" applyFont="1" applyBorder="1" applyAlignment="1">
      <alignment horizontal="center"/>
    </xf>
    <xf numFmtId="2" fontId="23" fillId="0" borderId="1" xfId="75" applyNumberFormat="1" applyFont="1" applyBorder="1" applyAlignment="1">
      <alignment horizontal="center"/>
    </xf>
    <xf numFmtId="6" fontId="23" fillId="0" borderId="0" xfId="75" applyNumberFormat="1" applyFont="1"/>
    <xf numFmtId="38" fontId="23" fillId="0" borderId="0" xfId="75" applyNumberFormat="1" applyFont="1"/>
    <xf numFmtId="38" fontId="23" fillId="0" borderId="1" xfId="75" applyNumberFormat="1" applyFont="1" applyBorder="1"/>
    <xf numFmtId="6" fontId="23" fillId="2" borderId="0" xfId="75" applyNumberFormat="1" applyFont="1" applyFill="1"/>
    <xf numFmtId="164" fontId="23" fillId="0" borderId="0" xfId="75" applyNumberFormat="1" applyFont="1"/>
    <xf numFmtId="8" fontId="23" fillId="0" borderId="0" xfId="75" applyNumberFormat="1" applyFont="1"/>
    <xf numFmtId="4" fontId="23" fillId="0" borderId="0" xfId="75" applyNumberFormat="1" applyFont="1"/>
    <xf numFmtId="0" fontId="25" fillId="0" borderId="3" xfId="75" applyFont="1" applyBorder="1"/>
    <xf numFmtId="0" fontId="25" fillId="0" borderId="4" xfId="75" applyFont="1" applyBorder="1"/>
    <xf numFmtId="4" fontId="25" fillId="0" borderId="4" xfId="75" applyNumberFormat="1" applyFont="1" applyBorder="1"/>
    <xf numFmtId="164" fontId="25" fillId="0" borderId="4" xfId="75" applyNumberFormat="1" applyFont="1" applyBorder="1"/>
    <xf numFmtId="0" fontId="25" fillId="0" borderId="5" xfId="75" applyFont="1" applyBorder="1"/>
    <xf numFmtId="0" fontId="26" fillId="0" borderId="6" xfId="75" applyFont="1" applyBorder="1"/>
    <xf numFmtId="0" fontId="25" fillId="0" borderId="0" xfId="75" applyFont="1"/>
    <xf numFmtId="164" fontId="25" fillId="0" borderId="0" xfId="75" applyNumberFormat="1" applyFont="1"/>
    <xf numFmtId="0" fontId="26" fillId="2" borderId="2" xfId="75" applyFont="1" applyFill="1" applyBorder="1" applyAlignment="1">
      <alignment horizontal="center"/>
    </xf>
    <xf numFmtId="0" fontId="25" fillId="0" borderId="6" xfId="75" applyFont="1" applyBorder="1"/>
    <xf numFmtId="0" fontId="25" fillId="0" borderId="2" xfId="75" applyFont="1" applyBorder="1"/>
    <xf numFmtId="10" fontId="25" fillId="0" borderId="0" xfId="75" applyNumberFormat="1" applyFont="1"/>
    <xf numFmtId="0" fontId="25" fillId="0" borderId="7" xfId="75" applyFont="1" applyBorder="1"/>
    <xf numFmtId="0" fontId="25" fillId="0" borderId="8" xfId="75" applyFont="1" applyBorder="1"/>
    <xf numFmtId="164" fontId="25" fillId="0" borderId="8" xfId="75" applyNumberFormat="1" applyFont="1" applyBorder="1"/>
    <xf numFmtId="0" fontId="25" fillId="0" borderId="9" xfId="75" applyFont="1" applyBorder="1"/>
    <xf numFmtId="3" fontId="23" fillId="0" borderId="0" xfId="75" applyNumberFormat="1" applyFont="1"/>
    <xf numFmtId="165" fontId="27" fillId="0" borderId="0" xfId="75" applyNumberFormat="1" applyFont="1" applyAlignment="1">
      <alignment horizontal="center"/>
    </xf>
    <xf numFmtId="3" fontId="28" fillId="0" borderId="0" xfId="75" applyNumberFormat="1" applyFont="1"/>
    <xf numFmtId="0" fontId="26" fillId="0" borderId="0" xfId="75" applyFont="1"/>
    <xf numFmtId="3" fontId="26" fillId="0" borderId="0" xfId="75" applyNumberFormat="1" applyFont="1" applyAlignment="1">
      <alignment horizontal="center"/>
    </xf>
    <xf numFmtId="0" fontId="26" fillId="0" borderId="0" xfId="75" applyFont="1" applyAlignment="1">
      <alignment horizontal="center"/>
    </xf>
    <xf numFmtId="0" fontId="28" fillId="0" borderId="0" xfId="75" applyFont="1"/>
    <xf numFmtId="3" fontId="23" fillId="0" borderId="0" xfId="75" quotePrefix="1" applyNumberFormat="1" applyFont="1" applyAlignment="1">
      <alignment horizontal="center"/>
    </xf>
    <xf numFmtId="3" fontId="23" fillId="0" borderId="0" xfId="75" quotePrefix="1" applyNumberFormat="1" applyFont="1"/>
    <xf numFmtId="0" fontId="23" fillId="0" borderId="0" xfId="75" quotePrefix="1" applyFont="1"/>
    <xf numFmtId="38" fontId="26" fillId="0" borderId="0" xfId="75" applyNumberFormat="1" applyFont="1" applyAlignment="1">
      <alignment horizontal="right"/>
    </xf>
    <xf numFmtId="0" fontId="24" fillId="0" borderId="0" xfId="75" applyFont="1"/>
    <xf numFmtId="0" fontId="29" fillId="0" borderId="0" xfId="75" applyFont="1"/>
    <xf numFmtId="40" fontId="23" fillId="0" borderId="0" xfId="75" applyNumberFormat="1" applyFont="1"/>
    <xf numFmtId="6" fontId="23" fillId="0" borderId="0" xfId="75" applyNumberFormat="1" applyFont="1" applyAlignment="1">
      <alignment horizontal="center"/>
    </xf>
    <xf numFmtId="6" fontId="28" fillId="0" borderId="0" xfId="75" applyNumberFormat="1" applyFont="1" applyAlignment="1">
      <alignment horizontal="center"/>
    </xf>
    <xf numFmtId="0" fontId="23" fillId="0" borderId="0" xfId="75" applyFont="1" applyAlignment="1">
      <alignment horizontal="center"/>
    </xf>
    <xf numFmtId="40" fontId="25" fillId="0" borderId="0" xfId="75" applyNumberFormat="1" applyFont="1"/>
    <xf numFmtId="0" fontId="21" fillId="0" borderId="0" xfId="75" applyFont="1" applyAlignment="1">
      <alignment horizontal="center"/>
    </xf>
    <xf numFmtId="40" fontId="25" fillId="2" borderId="2" xfId="75" applyNumberFormat="1" applyFont="1" applyFill="1" applyBorder="1" applyAlignment="1">
      <alignment horizontal="center"/>
    </xf>
    <xf numFmtId="0" fontId="30" fillId="0" borderId="0" xfId="75" applyFont="1"/>
    <xf numFmtId="0" fontId="31" fillId="0" borderId="0" xfId="75" applyFont="1"/>
    <xf numFmtId="3" fontId="31" fillId="0" borderId="0" xfId="75" quotePrefix="1" applyNumberFormat="1" applyFont="1"/>
    <xf numFmtId="0" fontId="32" fillId="0" borderId="0" xfId="75" applyFont="1"/>
    <xf numFmtId="166" fontId="23" fillId="0" borderId="0" xfId="75" applyNumberFormat="1" applyFont="1"/>
    <xf numFmtId="0" fontId="33" fillId="0" borderId="0" xfId="75" applyFont="1" applyAlignment="1">
      <alignment horizontal="center"/>
    </xf>
    <xf numFmtId="0" fontId="31" fillId="0" borderId="0" xfId="75" applyFont="1" applyAlignment="1">
      <alignment horizontal="center"/>
    </xf>
    <xf numFmtId="40" fontId="23" fillId="0" borderId="0" xfId="75" applyNumberFormat="1" applyFont="1" applyAlignment="1">
      <alignment horizontal="center"/>
    </xf>
    <xf numFmtId="40" fontId="21" fillId="0" borderId="0" xfId="75" applyNumberFormat="1" applyFont="1" applyAlignment="1">
      <alignment horizontal="center"/>
    </xf>
    <xf numFmtId="6" fontId="21" fillId="0" borderId="0" xfId="75" applyNumberFormat="1" applyFont="1"/>
    <xf numFmtId="5" fontId="23" fillId="0" borderId="0" xfId="75" applyNumberFormat="1" applyFont="1"/>
    <xf numFmtId="5" fontId="23" fillId="0" borderId="1" xfId="75" applyNumberFormat="1" applyFont="1" applyBorder="1"/>
    <xf numFmtId="39" fontId="23" fillId="0" borderId="0" xfId="75" applyNumberFormat="1" applyFont="1"/>
    <xf numFmtId="5" fontId="23" fillId="0" borderId="10" xfId="75" applyNumberFormat="1" applyFont="1" applyBorder="1"/>
    <xf numFmtId="5" fontId="30" fillId="0" borderId="10" xfId="75" applyNumberFormat="1" applyFont="1" applyBorder="1"/>
    <xf numFmtId="0" fontId="34" fillId="0" borderId="0" xfId="75" applyFont="1"/>
    <xf numFmtId="0" fontId="21" fillId="34" borderId="3" xfId="75" applyFont="1" applyFill="1" applyBorder="1"/>
    <xf numFmtId="0" fontId="21" fillId="34" borderId="4" xfId="75" applyFont="1" applyFill="1" applyBorder="1"/>
    <xf numFmtId="0" fontId="22" fillId="34" borderId="24" xfId="75" applyFont="1" applyFill="1" applyBorder="1" applyAlignment="1">
      <alignment horizontal="center"/>
    </xf>
    <xf numFmtId="0" fontId="22" fillId="34" borderId="23" xfId="75" applyFont="1" applyFill="1" applyBorder="1" applyAlignment="1">
      <alignment horizontal="center"/>
    </xf>
    <xf numFmtId="0" fontId="21" fillId="34" borderId="6" xfId="75" applyFont="1" applyFill="1" applyBorder="1"/>
    <xf numFmtId="0" fontId="21" fillId="34" borderId="0" xfId="75" applyFont="1" applyFill="1"/>
    <xf numFmtId="0" fontId="21" fillId="34" borderId="2" xfId="75" applyFont="1" applyFill="1" applyBorder="1"/>
    <xf numFmtId="0" fontId="22" fillId="34" borderId="6" xfId="75" applyFont="1" applyFill="1" applyBorder="1"/>
    <xf numFmtId="0" fontId="21" fillId="34" borderId="6" xfId="75" quotePrefix="1" applyFont="1" applyFill="1" applyBorder="1"/>
    <xf numFmtId="38" fontId="21" fillId="34" borderId="6" xfId="75" quotePrefix="1" applyNumberFormat="1" applyFont="1" applyFill="1" applyBorder="1"/>
    <xf numFmtId="8" fontId="21" fillId="34" borderId="6" xfId="75" quotePrefix="1" applyNumberFormat="1" applyFont="1" applyFill="1" applyBorder="1"/>
    <xf numFmtId="0" fontId="22" fillId="34" borderId="6" xfId="75" quotePrefix="1" applyFont="1" applyFill="1" applyBorder="1"/>
    <xf numFmtId="167" fontId="21" fillId="34" borderId="0" xfId="85" applyNumberFormat="1" applyFont="1" applyFill="1" applyBorder="1" applyAlignment="1">
      <alignment horizontal="center"/>
    </xf>
    <xf numFmtId="167" fontId="21" fillId="34" borderId="2" xfId="85" applyNumberFormat="1" applyFont="1" applyFill="1" applyBorder="1" applyAlignment="1">
      <alignment horizontal="center"/>
    </xf>
    <xf numFmtId="8" fontId="21" fillId="34" borderId="0" xfId="75" applyNumberFormat="1" applyFont="1" applyFill="1"/>
    <xf numFmtId="0" fontId="22" fillId="34" borderId="7" xfId="75" quotePrefix="1" applyFont="1" applyFill="1" applyBorder="1"/>
    <xf numFmtId="0" fontId="21" fillId="34" borderId="8" xfId="75" applyFont="1" applyFill="1" applyBorder="1"/>
    <xf numFmtId="6" fontId="22" fillId="34" borderId="8" xfId="75" applyNumberFormat="1" applyFont="1" applyFill="1" applyBorder="1"/>
    <xf numFmtId="6" fontId="22" fillId="34" borderId="0" xfId="75" applyNumberFormat="1" applyFont="1" applyFill="1" applyAlignment="1">
      <alignment horizontal="center"/>
    </xf>
    <xf numFmtId="6" fontId="22" fillId="34" borderId="2" xfId="75" applyNumberFormat="1" applyFont="1" applyFill="1" applyBorder="1" applyAlignment="1">
      <alignment horizontal="center"/>
    </xf>
    <xf numFmtId="0" fontId="21" fillId="34" borderId="0" xfId="75" applyFont="1" applyFill="1" applyAlignment="1">
      <alignment horizontal="center"/>
    </xf>
    <xf numFmtId="0" fontId="21" fillId="34" borderId="2" xfId="75" applyFont="1" applyFill="1" applyBorder="1" applyAlignment="1">
      <alignment horizontal="center"/>
    </xf>
    <xf numFmtId="6" fontId="21" fillId="34" borderId="0" xfId="75" applyNumberFormat="1" applyFont="1" applyFill="1" applyAlignment="1">
      <alignment horizontal="center"/>
    </xf>
    <xf numFmtId="6" fontId="21" fillId="34" borderId="2" xfId="75" applyNumberFormat="1" applyFont="1" applyFill="1" applyBorder="1" applyAlignment="1">
      <alignment horizontal="center"/>
    </xf>
    <xf numFmtId="6" fontId="22" fillId="34" borderId="20" xfId="75" applyNumberFormat="1" applyFont="1" applyFill="1" applyBorder="1" applyAlignment="1">
      <alignment horizontal="center"/>
    </xf>
    <xf numFmtId="6" fontId="22" fillId="34" borderId="22" xfId="75" applyNumberFormat="1" applyFont="1" applyFill="1" applyBorder="1" applyAlignment="1">
      <alignment horizontal="center"/>
    </xf>
    <xf numFmtId="37" fontId="21" fillId="34" borderId="0" xfId="75" applyNumberFormat="1" applyFont="1" applyFill="1" applyAlignment="1">
      <alignment horizontal="center"/>
    </xf>
    <xf numFmtId="37" fontId="21" fillId="34" borderId="2" xfId="75" applyNumberFormat="1" applyFont="1" applyFill="1" applyBorder="1" applyAlignment="1">
      <alignment horizontal="center"/>
    </xf>
    <xf numFmtId="37" fontId="21" fillId="34" borderId="0" xfId="86" applyNumberFormat="1" applyFont="1" applyFill="1" applyBorder="1" applyAlignment="1">
      <alignment horizontal="center"/>
    </xf>
    <xf numFmtId="37" fontId="21" fillId="34" borderId="2" xfId="86" applyNumberFormat="1" applyFont="1" applyFill="1" applyBorder="1" applyAlignment="1">
      <alignment horizontal="center"/>
    </xf>
    <xf numFmtId="37" fontId="22" fillId="34" borderId="10" xfId="86" applyNumberFormat="1" applyFont="1" applyFill="1" applyBorder="1" applyAlignment="1">
      <alignment horizontal="center"/>
    </xf>
    <xf numFmtId="37" fontId="22" fillId="34" borderId="21" xfId="86" applyNumberFormat="1" applyFont="1" applyFill="1" applyBorder="1" applyAlignment="1">
      <alignment horizontal="center"/>
    </xf>
    <xf numFmtId="6" fontId="22" fillId="34" borderId="9" xfId="75" applyNumberFormat="1" applyFont="1" applyFill="1" applyBorder="1" applyAlignment="1">
      <alignment horizontal="center"/>
    </xf>
    <xf numFmtId="5" fontId="21" fillId="34" borderId="10" xfId="75" applyNumberFormat="1" applyFont="1" applyFill="1" applyBorder="1" applyAlignment="1">
      <alignment horizontal="center"/>
    </xf>
    <xf numFmtId="5" fontId="21" fillId="34" borderId="21" xfId="75" applyNumberFormat="1" applyFont="1" applyFill="1" applyBorder="1" applyAlignment="1">
      <alignment horizontal="center"/>
    </xf>
    <xf numFmtId="168" fontId="21" fillId="0" borderId="0" xfId="86" applyNumberFormat="1" applyFont="1"/>
    <xf numFmtId="168" fontId="21" fillId="0" borderId="0" xfId="75" applyNumberFormat="1" applyFont="1"/>
    <xf numFmtId="5" fontId="21" fillId="0" borderId="0" xfId="75" applyNumberFormat="1" applyFont="1"/>
    <xf numFmtId="40" fontId="25" fillId="2" borderId="0" xfId="75" applyNumberFormat="1" applyFont="1" applyFill="1" applyAlignment="1">
      <alignment horizontal="center"/>
    </xf>
    <xf numFmtId="10" fontId="25" fillId="0" borderId="0" xfId="75" applyNumberFormat="1" applyFont="1" applyAlignment="1">
      <alignment horizontal="center"/>
    </xf>
    <xf numFmtId="0" fontId="25" fillId="0" borderId="0" xfId="75" applyFont="1" applyAlignment="1">
      <alignment horizontal="center"/>
    </xf>
  </cellXfs>
  <cellStyles count="8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86" builtinId="3"/>
    <cellStyle name="Comma [0] 2" xfId="28" xr:uid="{00000000-0005-0000-0000-00001C000000}"/>
    <cellStyle name="Comma [0] 3" xfId="29" xr:uid="{00000000-0005-0000-0000-00001D000000}"/>
    <cellStyle name="Comma [0] 4" xfId="30" xr:uid="{00000000-0005-0000-0000-00001E000000}"/>
    <cellStyle name="Comma 10" xfId="31" xr:uid="{00000000-0005-0000-0000-00001F000000}"/>
    <cellStyle name="Comma 11" xfId="32" xr:uid="{00000000-0005-0000-0000-000020000000}"/>
    <cellStyle name="Comma 12" xfId="33" xr:uid="{00000000-0005-0000-0000-000021000000}"/>
    <cellStyle name="Comma 13" xfId="34" xr:uid="{00000000-0005-0000-0000-000022000000}"/>
    <cellStyle name="Comma 14" xfId="35" xr:uid="{00000000-0005-0000-0000-000023000000}"/>
    <cellStyle name="Comma 15" xfId="36" xr:uid="{00000000-0005-0000-0000-000024000000}"/>
    <cellStyle name="Comma 16" xfId="37" xr:uid="{00000000-0005-0000-0000-000025000000}"/>
    <cellStyle name="Comma 17" xfId="38" xr:uid="{00000000-0005-0000-0000-000026000000}"/>
    <cellStyle name="Comma 18" xfId="39" xr:uid="{00000000-0005-0000-0000-000027000000}"/>
    <cellStyle name="Comma 19" xfId="40" xr:uid="{00000000-0005-0000-0000-000028000000}"/>
    <cellStyle name="Comma 2" xfId="41" xr:uid="{00000000-0005-0000-0000-000029000000}"/>
    <cellStyle name="Comma 2 2" xfId="42" xr:uid="{00000000-0005-0000-0000-00002A000000}"/>
    <cellStyle name="Comma 2 3" xfId="43" xr:uid="{00000000-0005-0000-0000-00002B000000}"/>
    <cellStyle name="Comma 2_FY13 GF Exp ao 12-31-12" xfId="44" xr:uid="{00000000-0005-0000-0000-00002C000000}"/>
    <cellStyle name="Comma 3" xfId="45" xr:uid="{00000000-0005-0000-0000-00002D000000}"/>
    <cellStyle name="Comma 4" xfId="46" xr:uid="{00000000-0005-0000-0000-00002E000000}"/>
    <cellStyle name="Comma 5" xfId="47" xr:uid="{00000000-0005-0000-0000-00002F000000}"/>
    <cellStyle name="Comma 6" xfId="48" xr:uid="{00000000-0005-0000-0000-000030000000}"/>
    <cellStyle name="Comma 7" xfId="49" xr:uid="{00000000-0005-0000-0000-000031000000}"/>
    <cellStyle name="Comma 8" xfId="50" xr:uid="{00000000-0005-0000-0000-000032000000}"/>
    <cellStyle name="Comma 9" xfId="51" xr:uid="{00000000-0005-0000-0000-000033000000}"/>
    <cellStyle name="Currency 2" xfId="52" xr:uid="{00000000-0005-0000-0000-000034000000}"/>
    <cellStyle name="Currency 3" xfId="53" xr:uid="{00000000-0005-0000-0000-000035000000}"/>
    <cellStyle name="Currency 3 2" xfId="54" xr:uid="{00000000-0005-0000-0000-000036000000}"/>
    <cellStyle name="Currency 4" xfId="55" xr:uid="{00000000-0005-0000-0000-000037000000}"/>
    <cellStyle name="Explanatory Text 2" xfId="56" xr:uid="{00000000-0005-0000-0000-000038000000}"/>
    <cellStyle name="Good 2" xfId="57" xr:uid="{00000000-0005-0000-0000-000039000000}"/>
    <cellStyle name="Heading 1 2" xfId="58" xr:uid="{00000000-0005-0000-0000-00003A000000}"/>
    <cellStyle name="Heading 2 2" xfId="59" xr:uid="{00000000-0005-0000-0000-00003B000000}"/>
    <cellStyle name="Heading 3 2" xfId="60" xr:uid="{00000000-0005-0000-0000-00003C000000}"/>
    <cellStyle name="Heading 4 2" xfId="61" xr:uid="{00000000-0005-0000-0000-00003D000000}"/>
    <cellStyle name="Input 2" xfId="62" xr:uid="{00000000-0005-0000-0000-00003E000000}"/>
    <cellStyle name="Linked Cell 2" xfId="63" xr:uid="{00000000-0005-0000-0000-00003F000000}"/>
    <cellStyle name="Neutral 2" xfId="64" xr:uid="{00000000-0005-0000-0000-000040000000}"/>
    <cellStyle name="Normal" xfId="0" builtinId="0"/>
    <cellStyle name="Normal 2" xfId="65" xr:uid="{00000000-0005-0000-0000-000042000000}"/>
    <cellStyle name="Normal 2 2" xfId="66" xr:uid="{00000000-0005-0000-0000-000043000000}"/>
    <cellStyle name="Normal 2 3" xfId="67" xr:uid="{00000000-0005-0000-0000-000044000000}"/>
    <cellStyle name="Normal 2 4" xfId="68" xr:uid="{00000000-0005-0000-0000-000045000000}"/>
    <cellStyle name="Normal 2_FY13 GF Exp ao 12-31-12" xfId="69" xr:uid="{00000000-0005-0000-0000-000046000000}"/>
    <cellStyle name="Normal 3" xfId="70" xr:uid="{00000000-0005-0000-0000-000047000000}"/>
    <cellStyle name="Normal 3 2" xfId="71" xr:uid="{00000000-0005-0000-0000-000048000000}"/>
    <cellStyle name="Normal 4" xfId="72" xr:uid="{00000000-0005-0000-0000-000049000000}"/>
    <cellStyle name="Normal 5" xfId="73" xr:uid="{00000000-0005-0000-0000-00004A000000}"/>
    <cellStyle name="Normal 5 2" xfId="74" xr:uid="{00000000-0005-0000-0000-00004B000000}"/>
    <cellStyle name="Normal 6" xfId="75" xr:uid="{00000000-0005-0000-0000-00004C000000}"/>
    <cellStyle name="Normal 6 2" xfId="76" xr:uid="{00000000-0005-0000-0000-00004D000000}"/>
    <cellStyle name="Note 2" xfId="77" xr:uid="{00000000-0005-0000-0000-00004E000000}"/>
    <cellStyle name="Output 2" xfId="78" xr:uid="{00000000-0005-0000-0000-00004F000000}"/>
    <cellStyle name="Percent" xfId="85" builtinId="5"/>
    <cellStyle name="Percent 2" xfId="79" xr:uid="{00000000-0005-0000-0000-000051000000}"/>
    <cellStyle name="Percent 3" xfId="80" xr:uid="{00000000-0005-0000-0000-000052000000}"/>
    <cellStyle name="Percent 4" xfId="81" xr:uid="{00000000-0005-0000-0000-000053000000}"/>
    <cellStyle name="Title 2" xfId="82" xr:uid="{00000000-0005-0000-0000-000054000000}"/>
    <cellStyle name="Total 2" xfId="83" xr:uid="{00000000-0005-0000-0000-000055000000}"/>
    <cellStyle name="Warning Text 2" xfId="84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Budget%20Workfiles/Excel-%20budget/HEALTH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nual%20Budget%20Workfiles\Excel-%20budget\HEALTH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Budget%20Workfiles\Excel-%20budget\HEALTH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03 New Format-Z"/>
      <sheetName val="FY03"/>
      <sheetName val="FY02 w bc"/>
      <sheetName val="FY02"/>
      <sheetName val="FY01"/>
      <sheetName val="FY00"/>
      <sheetName val="FY00TM"/>
      <sheetName val="Health 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E per pupil"/>
      <sheetName val="$100 Bill Breakdown of Spending"/>
      <sheetName val="Budget Summary"/>
      <sheetName val="CHCA Hist"/>
      <sheetName val="SRO"/>
      <sheetName val="FY20 byElement (DEPT)"/>
      <sheetName val="FY20 byElmnt-TM"/>
      <sheetName val="FY20 byElement (BOF)"/>
      <sheetName val="FY20 byElement (TC)"/>
      <sheetName val="WCC"/>
      <sheetName val="BudCapital"/>
      <sheetName val="Chk List"/>
      <sheetName val="FY20 byEl-Dept"/>
      <sheetName val="D62"/>
      <sheetName val="Add'l hrs-posits"/>
      <sheetName val="Bud Summ"/>
      <sheetName val="FY19 Act"/>
      <sheetName val="FY20Bud"/>
      <sheetName val="Budget"/>
      <sheetName val="All"/>
      <sheetName val="Payroll"/>
      <sheetName val="WageNeg%Tbl"/>
      <sheetName val="Pens"/>
      <sheetName val="WgNeg"/>
      <sheetName val="Life"/>
      <sheetName val="WC %"/>
      <sheetName val="Long"/>
      <sheetName val="LongCalc"/>
      <sheetName val="Hlth-Dtl"/>
      <sheetName val="Hlth$Mtx"/>
      <sheetName val="InLieu"/>
      <sheetName val="Hlth"/>
      <sheetName val="BC$"/>
      <sheetName val="MM$"/>
      <sheetName val="WC$"/>
      <sheetName val="CHCA$"/>
      <sheetName val="Disp$"/>
      <sheetName val="BPD$"/>
      <sheetName val="Vac-CHCA"/>
      <sheetName val="D53 FY17 Hist"/>
      <sheetName val="TFB-Clothing"/>
      <sheetName val="TFB-Auto"/>
      <sheetName val="Uniforms"/>
      <sheetName val="FY03 New Format-Z"/>
      <sheetName val="FY03"/>
      <sheetName val="FY02 w bc"/>
      <sheetName val="FY02"/>
      <sheetName val="FY01"/>
      <sheetName val="FY00"/>
      <sheetName val="FY00TM"/>
      <sheetName val="Health 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03 New Format-Z"/>
      <sheetName val="FY03"/>
      <sheetName val="FY02 w bc"/>
      <sheetName val="FY02"/>
      <sheetName val="FY01"/>
      <sheetName val="FY00"/>
      <sheetName val="FY00TM"/>
      <sheetName val="Health Ins"/>
      <sheetName val="BoE per pupil"/>
      <sheetName val="$100 Bill Breakdown of Spending"/>
      <sheetName val="Budget Summary"/>
      <sheetName val="CHCA Hist"/>
      <sheetName val="SRO"/>
      <sheetName val="FY20 byElement (DEPT)"/>
      <sheetName val="FY20 byElmnt-TM"/>
      <sheetName val="FY20 byElement (BOF)"/>
      <sheetName val="FY20 byElement (TC)"/>
      <sheetName val="WCC"/>
      <sheetName val="BudCapital"/>
      <sheetName val="Chk List"/>
      <sheetName val="FY20 byEl-Dept"/>
      <sheetName val="D62"/>
      <sheetName val="Add'l hrs-posits"/>
      <sheetName val="Bud Summ"/>
      <sheetName val="FY19 Act"/>
      <sheetName val="FY20Bud"/>
      <sheetName val="Budget"/>
      <sheetName val="All"/>
      <sheetName val="Payroll"/>
      <sheetName val="WageNeg%Tbl"/>
      <sheetName val="Pens"/>
      <sheetName val="WgNeg"/>
      <sheetName val="Life"/>
      <sheetName val="WC %"/>
      <sheetName val="Long"/>
      <sheetName val="LongCalc"/>
      <sheetName val="Hlth-Dtl"/>
      <sheetName val="Hlth$Mtx"/>
      <sheetName val="InLieu"/>
      <sheetName val="Hlth"/>
      <sheetName val="BC$"/>
      <sheetName val="MM$"/>
      <sheetName val="WC$"/>
      <sheetName val="CHCA$"/>
      <sheetName val="Disp$"/>
      <sheetName val="BPD$"/>
      <sheetName val="Vac-CHCA"/>
      <sheetName val="D53 FY17 Hist"/>
      <sheetName val="TFB-Clothing"/>
      <sheetName val="TFB-Auto"/>
      <sheetName val="Unifo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94D7-4E7B-4E60-B2D0-905F205C77BC}">
  <dimension ref="A1:M324"/>
  <sheetViews>
    <sheetView tabSelected="1" topLeftCell="A32" zoomScale="120" zoomScaleNormal="120" workbookViewId="0">
      <selection activeCell="D37" sqref="D37"/>
    </sheetView>
  </sheetViews>
  <sheetFormatPr defaultColWidth="8.88671875" defaultRowHeight="13.2" outlineLevelRow="2" outlineLevelCol="1"/>
  <cols>
    <col min="1" max="1" width="74.33203125" style="1" customWidth="1"/>
    <col min="2" max="2" width="2.109375" style="1" customWidth="1"/>
    <col min="3" max="3" width="22.88671875" style="2" customWidth="1"/>
    <col min="4" max="4" width="19.88671875" style="1" bestFit="1" customWidth="1"/>
    <col min="5" max="5" width="27.5546875" style="1" bestFit="1" customWidth="1"/>
    <col min="6" max="6" width="13.44140625" style="1" hidden="1" customWidth="1"/>
    <col min="7" max="7" width="16.33203125" style="1" hidden="1" customWidth="1"/>
    <col min="8" max="8" width="26.88671875" style="59" bestFit="1" customWidth="1"/>
    <col min="9" max="9" width="10.109375" style="1" hidden="1" customWidth="1" outlineLevel="1"/>
    <col min="10" max="10" width="0" style="1" hidden="1" customWidth="1" outlineLevel="1"/>
    <col min="11" max="11" width="11.109375" style="1" hidden="1" customWidth="1" outlineLevel="1"/>
    <col min="12" max="12" width="11.109375" style="1" bestFit="1" customWidth="1" collapsed="1"/>
    <col min="13" max="16384" width="8.88671875" style="1"/>
  </cols>
  <sheetData>
    <row r="1" spans="1:8" ht="15.6" hidden="1" outlineLevel="1">
      <c r="A1" s="42">
        <v>345000</v>
      </c>
    </row>
    <row r="2" spans="1:8" ht="24.6" collapsed="1">
      <c r="A2" s="76" t="s">
        <v>127</v>
      </c>
      <c r="H2" s="1"/>
    </row>
    <row r="3" spans="1:8" ht="13.8" thickBot="1">
      <c r="E3" s="70"/>
      <c r="H3" s="1"/>
    </row>
    <row r="4" spans="1:8">
      <c r="A4" s="77"/>
      <c r="B4" s="78"/>
      <c r="C4" s="79" t="s">
        <v>0</v>
      </c>
      <c r="D4" s="79" t="s">
        <v>1</v>
      </c>
      <c r="E4" s="80" t="s">
        <v>2</v>
      </c>
      <c r="H4" s="1"/>
    </row>
    <row r="5" spans="1:8">
      <c r="A5" s="81"/>
      <c r="B5" s="82"/>
      <c r="C5" s="82"/>
      <c r="D5" s="82"/>
      <c r="E5" s="83"/>
      <c r="H5" s="1"/>
    </row>
    <row r="6" spans="1:8" outlineLevel="1">
      <c r="A6" s="84" t="s">
        <v>3</v>
      </c>
      <c r="B6" s="82"/>
      <c r="C6" s="95">
        <v>53640068</v>
      </c>
      <c r="D6" s="95">
        <v>51949020</v>
      </c>
      <c r="E6" s="96">
        <f>C6+D6</f>
        <v>105589088</v>
      </c>
      <c r="H6" s="66" t="str">
        <f>IF(E6=C36,"","ERROR")</f>
        <v/>
      </c>
    </row>
    <row r="7" spans="1:8" outlineLevel="1">
      <c r="A7" s="81"/>
      <c r="B7" s="82"/>
      <c r="C7" s="97"/>
      <c r="D7" s="97"/>
      <c r="E7" s="98"/>
      <c r="H7" s="1"/>
    </row>
    <row r="8" spans="1:8" outlineLevel="1">
      <c r="A8" s="84" t="s">
        <v>4</v>
      </c>
      <c r="B8" s="82"/>
      <c r="C8" s="103"/>
      <c r="D8" s="103"/>
      <c r="E8" s="104"/>
      <c r="H8" s="1"/>
    </row>
    <row r="9" spans="1:8" outlineLevel="1">
      <c r="A9" s="85" t="s">
        <v>5</v>
      </c>
      <c r="B9" s="82"/>
      <c r="C9" s="105">
        <f>D106</f>
        <v>-3557443</v>
      </c>
      <c r="D9" s="105">
        <f>E106</f>
        <v>-1393949.1199999973</v>
      </c>
      <c r="E9" s="106">
        <f t="shared" ref="E9:E12" si="0">C9+D9</f>
        <v>-4951392.1199999973</v>
      </c>
      <c r="H9" s="1"/>
    </row>
    <row r="10" spans="1:8" outlineLevel="1">
      <c r="A10" s="86" t="s">
        <v>6</v>
      </c>
      <c r="B10" s="82"/>
      <c r="C10" s="105">
        <f>D110</f>
        <v>0</v>
      </c>
      <c r="D10" s="105">
        <f>E110</f>
        <v>0</v>
      </c>
      <c r="E10" s="106">
        <f t="shared" si="0"/>
        <v>0</v>
      </c>
      <c r="H10" s="1"/>
    </row>
    <row r="11" spans="1:8" outlineLevel="1">
      <c r="A11" s="85" t="s">
        <v>7</v>
      </c>
      <c r="B11" s="82"/>
      <c r="C11" s="105">
        <f>D115</f>
        <v>0</v>
      </c>
      <c r="D11" s="105">
        <f>E115</f>
        <v>300000</v>
      </c>
      <c r="E11" s="106">
        <f t="shared" si="0"/>
        <v>300000</v>
      </c>
      <c r="H11" s="1"/>
    </row>
    <row r="12" spans="1:8" outlineLevel="1">
      <c r="A12" s="87" t="s">
        <v>8</v>
      </c>
      <c r="B12" s="82"/>
      <c r="C12" s="105">
        <f>D131</f>
        <v>-1325000</v>
      </c>
      <c r="D12" s="105">
        <f>E131</f>
        <v>0</v>
      </c>
      <c r="E12" s="106">
        <f t="shared" si="0"/>
        <v>-1325000</v>
      </c>
      <c r="H12" s="1"/>
    </row>
    <row r="13" spans="1:8" outlineLevel="1">
      <c r="A13" s="85" t="s">
        <v>9</v>
      </c>
      <c r="B13" s="82"/>
      <c r="C13" s="105">
        <f>D135</f>
        <v>0</v>
      </c>
      <c r="D13" s="105">
        <f>E135</f>
        <v>0</v>
      </c>
      <c r="E13" s="106">
        <f>C13+D13</f>
        <v>0</v>
      </c>
      <c r="H13" s="1"/>
    </row>
    <row r="14" spans="1:8" outlineLevel="1">
      <c r="A14" s="85" t="s">
        <v>10</v>
      </c>
      <c r="B14" s="82"/>
      <c r="C14" s="105">
        <f>D139</f>
        <v>0</v>
      </c>
      <c r="D14" s="105">
        <f>E139</f>
        <v>0</v>
      </c>
      <c r="E14" s="106">
        <f>C14+D14</f>
        <v>0</v>
      </c>
      <c r="H14" s="1"/>
    </row>
    <row r="15" spans="1:8" outlineLevel="1">
      <c r="A15" s="88" t="s">
        <v>11</v>
      </c>
      <c r="B15" s="82"/>
      <c r="C15" s="107">
        <f>SUM(C9:C14)</f>
        <v>-4882443</v>
      </c>
      <c r="D15" s="107">
        <f>SUM(D9:D14)</f>
        <v>-1093949.1199999973</v>
      </c>
      <c r="E15" s="108">
        <f>SUM(E9:E14)</f>
        <v>-5976392.1199999973</v>
      </c>
      <c r="H15" s="1"/>
    </row>
    <row r="16" spans="1:8" outlineLevel="1">
      <c r="A16" s="81"/>
      <c r="B16" s="82"/>
      <c r="C16" s="97"/>
      <c r="D16" s="97"/>
      <c r="E16" s="98"/>
      <c r="H16" s="1"/>
    </row>
    <row r="17" spans="1:8" ht="13.8" thickBot="1">
      <c r="A17" s="84" t="s">
        <v>12</v>
      </c>
      <c r="B17" s="82"/>
      <c r="C17" s="101">
        <f>C6+C15</f>
        <v>48757625</v>
      </c>
      <c r="D17" s="101">
        <f>D6+D15</f>
        <v>50855070.880000003</v>
      </c>
      <c r="E17" s="102">
        <f t="shared" ref="E17" si="1">C17+D17</f>
        <v>99612695.879999995</v>
      </c>
      <c r="H17" s="66" t="str">
        <f>IF(E17=E36,"","ERROR")</f>
        <v/>
      </c>
    </row>
    <row r="18" spans="1:8" ht="13.8" thickTop="1">
      <c r="A18" s="81"/>
      <c r="B18" s="82"/>
      <c r="C18" s="97"/>
      <c r="D18" s="97"/>
      <c r="E18" s="98"/>
      <c r="H18" s="1"/>
    </row>
    <row r="19" spans="1:8">
      <c r="A19" s="81" t="s">
        <v>62</v>
      </c>
      <c r="B19" s="82"/>
      <c r="C19" s="99">
        <v>47543182</v>
      </c>
      <c r="D19" s="99">
        <v>49082596</v>
      </c>
      <c r="E19" s="100">
        <f>C19+D19</f>
        <v>96625778</v>
      </c>
      <c r="H19" s="4"/>
    </row>
    <row r="20" spans="1:8">
      <c r="A20" s="84" t="s">
        <v>13</v>
      </c>
      <c r="B20" s="82"/>
      <c r="C20" s="95">
        <f>C17-C19</f>
        <v>1214443</v>
      </c>
      <c r="D20" s="95">
        <f t="shared" ref="D20" si="2">D17-D19</f>
        <v>1772474.8800000027</v>
      </c>
      <c r="E20" s="96">
        <f>C20+D20</f>
        <v>2986917.8800000027</v>
      </c>
      <c r="H20" s="1"/>
    </row>
    <row r="21" spans="1:8">
      <c r="A21" s="81"/>
      <c r="B21" s="82"/>
      <c r="C21" s="89">
        <f>C20/C19</f>
        <v>2.5543999137457817E-2</v>
      </c>
      <c r="D21" s="89">
        <f>D20/D19</f>
        <v>3.6112085025005659E-2</v>
      </c>
      <c r="E21" s="90">
        <f>E20/E19</f>
        <v>3.0912225927950641E-2</v>
      </c>
      <c r="H21" s="1"/>
    </row>
    <row r="22" spans="1:8" outlineLevel="1">
      <c r="A22" s="84" t="s">
        <v>14</v>
      </c>
      <c r="B22" s="82"/>
      <c r="C22" s="82"/>
      <c r="D22" s="91"/>
      <c r="E22" s="83"/>
      <c r="H22" s="1"/>
    </row>
    <row r="23" spans="1:8" outlineLevel="1">
      <c r="A23" s="85" t="s">
        <v>5</v>
      </c>
      <c r="B23" s="82"/>
      <c r="C23" s="99">
        <f>D151</f>
        <v>1243000</v>
      </c>
      <c r="D23" s="99">
        <f>E151</f>
        <v>0</v>
      </c>
      <c r="E23" s="106">
        <f>D151+E151</f>
        <v>1243000</v>
      </c>
      <c r="H23" s="1"/>
    </row>
    <row r="24" spans="1:8" outlineLevel="1">
      <c r="A24" s="86" t="s">
        <v>6</v>
      </c>
      <c r="B24" s="82"/>
      <c r="C24" s="99">
        <f>D155</f>
        <v>0</v>
      </c>
      <c r="D24" s="99">
        <f>E155</f>
        <v>0</v>
      </c>
      <c r="E24" s="106">
        <f>D155+E155</f>
        <v>0</v>
      </c>
      <c r="H24" s="1"/>
    </row>
    <row r="25" spans="1:8" outlineLevel="1">
      <c r="A25" s="85" t="s">
        <v>7</v>
      </c>
      <c r="B25" s="82"/>
      <c r="C25" s="99">
        <f>D159</f>
        <v>300000</v>
      </c>
      <c r="D25" s="99">
        <f>E159</f>
        <v>0</v>
      </c>
      <c r="E25" s="106">
        <f>D159+E159</f>
        <v>300000</v>
      </c>
      <c r="H25" s="1"/>
    </row>
    <row r="26" spans="1:8" outlineLevel="1">
      <c r="A26" s="87" t="s">
        <v>8</v>
      </c>
      <c r="B26" s="82"/>
      <c r="C26" s="99">
        <f>D163</f>
        <v>0</v>
      </c>
      <c r="D26" s="99">
        <f>E163</f>
        <v>0</v>
      </c>
      <c r="E26" s="106">
        <f>D163+E163</f>
        <v>0</v>
      </c>
      <c r="H26" s="1"/>
    </row>
    <row r="27" spans="1:8" outlineLevel="1">
      <c r="A27" s="85" t="s">
        <v>9</v>
      </c>
      <c r="B27" s="82"/>
      <c r="C27" s="99">
        <f>D167</f>
        <v>0</v>
      </c>
      <c r="D27" s="99">
        <f>E167</f>
        <v>0</v>
      </c>
      <c r="E27" s="106">
        <f>D167+E167</f>
        <v>0</v>
      </c>
      <c r="H27" s="1"/>
    </row>
    <row r="28" spans="1:8" outlineLevel="1">
      <c r="A28" s="85" t="s">
        <v>10</v>
      </c>
      <c r="B28" s="82"/>
      <c r="C28" s="99">
        <f>D171</f>
        <v>0</v>
      </c>
      <c r="D28" s="99">
        <f>E171</f>
        <v>0</v>
      </c>
      <c r="E28" s="106">
        <f>D171+E171</f>
        <v>0</v>
      </c>
      <c r="H28" s="1"/>
    </row>
    <row r="29" spans="1:8" outlineLevel="1">
      <c r="A29" s="88" t="s">
        <v>15</v>
      </c>
      <c r="B29" s="82"/>
      <c r="C29" s="110">
        <f>SUM(C23:C28)</f>
        <v>1543000</v>
      </c>
      <c r="D29" s="110">
        <f>SUM(D23:D28)</f>
        <v>0</v>
      </c>
      <c r="E29" s="111">
        <f>SUM(E23:E28)</f>
        <v>1543000</v>
      </c>
      <c r="H29" s="1"/>
    </row>
    <row r="30" spans="1:8" ht="13.8" outlineLevel="1" thickBot="1">
      <c r="A30" s="92"/>
      <c r="B30" s="93"/>
      <c r="C30" s="94"/>
      <c r="D30" s="94"/>
      <c r="E30" s="109"/>
      <c r="H30" s="1"/>
    </row>
    <row r="31" spans="1:8" outlineLevel="1">
      <c r="E31" s="70"/>
      <c r="H31" s="1"/>
    </row>
    <row r="32" spans="1:8" outlineLevel="1">
      <c r="E32" s="70"/>
      <c r="H32" s="1"/>
    </row>
    <row r="33" spans="1:9" ht="15.6" outlineLevel="1">
      <c r="A33" s="8" t="s">
        <v>63</v>
      </c>
      <c r="B33" s="9"/>
      <c r="C33" s="10">
        <v>44986</v>
      </c>
      <c r="D33" s="11"/>
      <c r="E33" s="10">
        <v>45076</v>
      </c>
      <c r="F33" s="8"/>
      <c r="G33" s="8" t="s">
        <v>16</v>
      </c>
      <c r="H33" s="8"/>
    </row>
    <row r="34" spans="1:9" ht="15.6" outlineLevel="1">
      <c r="A34" s="8"/>
      <c r="B34" s="8"/>
      <c r="C34" s="12" t="s">
        <v>17</v>
      </c>
      <c r="D34" s="13"/>
      <c r="E34" s="57" t="s">
        <v>18</v>
      </c>
      <c r="F34" s="14" t="s">
        <v>19</v>
      </c>
      <c r="G34" s="8" t="s">
        <v>20</v>
      </c>
      <c r="H34" s="8"/>
    </row>
    <row r="35" spans="1:9" ht="15.6" outlineLevel="1">
      <c r="A35" s="8"/>
      <c r="B35" s="8"/>
      <c r="C35" s="17" t="s">
        <v>21</v>
      </c>
      <c r="D35" s="16" t="s">
        <v>22</v>
      </c>
      <c r="E35" s="17" t="s">
        <v>21</v>
      </c>
      <c r="F35" s="17" t="s">
        <v>23</v>
      </c>
      <c r="G35" s="15"/>
      <c r="H35" s="8"/>
    </row>
    <row r="36" spans="1:9" ht="15.6" outlineLevel="1">
      <c r="A36" s="8" t="s">
        <v>24</v>
      </c>
      <c r="B36" s="8"/>
      <c r="C36" s="71">
        <v>105589088</v>
      </c>
      <c r="D36" s="71">
        <f>D141+E141</f>
        <v>-5976392.1199999973</v>
      </c>
      <c r="E36" s="71">
        <f>C36+D36</f>
        <v>99612695.879999995</v>
      </c>
      <c r="F36" s="19">
        <f>D193</f>
        <v>0</v>
      </c>
      <c r="G36" s="19">
        <f>SUM(E36:F36)</f>
        <v>99612695.879999995</v>
      </c>
      <c r="H36" s="18"/>
      <c r="I36" s="114"/>
    </row>
    <row r="37" spans="1:9" ht="15.6" outlineLevel="1">
      <c r="A37" s="8" t="s">
        <v>25</v>
      </c>
      <c r="B37" s="8"/>
      <c r="C37" s="72">
        <v>-13861733</v>
      </c>
      <c r="D37" s="72">
        <f>-(D173+E173)</f>
        <v>-1543000</v>
      </c>
      <c r="E37" s="72">
        <f>SUM(C37:D37)</f>
        <v>-15404733</v>
      </c>
      <c r="F37" s="20">
        <f>-D186</f>
        <v>0</v>
      </c>
      <c r="G37" s="20">
        <f>SUM(E37:F37)</f>
        <v>-15404733</v>
      </c>
      <c r="H37" s="8"/>
    </row>
    <row r="38" spans="1:9" ht="15.6" outlineLevel="1">
      <c r="A38" s="8" t="s">
        <v>26</v>
      </c>
      <c r="B38" s="8"/>
      <c r="C38" s="71">
        <f>SUM(C36:C37)</f>
        <v>91727355</v>
      </c>
      <c r="D38" s="71">
        <f>SUM(D36:D37)</f>
        <v>-7519392.1199999973</v>
      </c>
      <c r="E38" s="71">
        <f>SUM(E36:E37)</f>
        <v>84207962.879999995</v>
      </c>
      <c r="F38" s="19">
        <f>SUM(F36:F37)</f>
        <v>0</v>
      </c>
      <c r="G38" s="19">
        <f>SUM(E38:F38)</f>
        <v>84207962.879999995</v>
      </c>
      <c r="H38" s="8"/>
    </row>
    <row r="39" spans="1:9" ht="15.6" outlineLevel="1">
      <c r="A39" s="8" t="s">
        <v>27</v>
      </c>
      <c r="B39" s="8"/>
      <c r="C39" s="71">
        <f>C38/0.993</f>
        <v>92373972.809667677</v>
      </c>
      <c r="D39" s="71">
        <f>D38/0.993</f>
        <v>-7572398.9123867042</v>
      </c>
      <c r="E39" s="71">
        <f>E38/0.993</f>
        <v>84801573.897280961</v>
      </c>
      <c r="F39" s="19">
        <f>F38/0.99</f>
        <v>0</v>
      </c>
      <c r="G39" s="19">
        <f>G38/0.99</f>
        <v>85058548.36363636</v>
      </c>
      <c r="H39" s="8"/>
      <c r="I39" s="3"/>
    </row>
    <row r="40" spans="1:9" ht="15.6" outlineLevel="1">
      <c r="A40" s="8"/>
      <c r="B40" s="8"/>
      <c r="C40" s="18"/>
      <c r="D40" s="18"/>
      <c r="E40" s="18"/>
      <c r="F40" s="8"/>
      <c r="G40" s="8"/>
      <c r="H40" s="8"/>
    </row>
    <row r="41" spans="1:9" ht="15.6" outlineLevel="1">
      <c r="A41" s="8" t="s">
        <v>28</v>
      </c>
      <c r="B41" s="8"/>
      <c r="C41" s="21">
        <v>2869275352</v>
      </c>
      <c r="D41" s="21">
        <v>0</v>
      </c>
      <c r="E41" s="21">
        <f>C41+D41</f>
        <v>2869275352</v>
      </c>
      <c r="F41" s="19">
        <f>C41</f>
        <v>2869275352</v>
      </c>
      <c r="G41" s="19">
        <f>D41</f>
        <v>0</v>
      </c>
      <c r="H41" s="8"/>
      <c r="I41" s="4"/>
    </row>
    <row r="42" spans="1:9" ht="15.6" outlineLevel="1">
      <c r="A42" s="8"/>
      <c r="B42" s="8"/>
      <c r="C42" s="18"/>
      <c r="D42" s="18"/>
      <c r="E42" s="18"/>
      <c r="F42" s="8"/>
      <c r="G42" s="8"/>
      <c r="H42" s="8"/>
    </row>
    <row r="43" spans="1:9" ht="15.6" hidden="1" outlineLevel="2">
      <c r="A43" s="8" t="s">
        <v>29</v>
      </c>
      <c r="B43" s="8"/>
      <c r="C43" s="54">
        <f>ROUND((C39/C41)*1000,2)</f>
        <v>32.19</v>
      </c>
      <c r="D43" s="73">
        <f>E43-C43</f>
        <v>-2.629999999999999</v>
      </c>
      <c r="E43" s="54">
        <f>ROUND((E39/E41)*1000,2)</f>
        <v>29.56</v>
      </c>
      <c r="F43" s="24" t="e">
        <f>#REF!*1000</f>
        <v>#REF!</v>
      </c>
      <c r="G43" s="24" t="e">
        <f>#REF!*1000</f>
        <v>#REF!</v>
      </c>
      <c r="H43" s="8"/>
    </row>
    <row r="44" spans="1:9" ht="15.6" hidden="1" outlineLevel="2">
      <c r="A44" s="8" t="s">
        <v>61</v>
      </c>
      <c r="B44" s="8"/>
      <c r="C44" s="54">
        <v>29.16</v>
      </c>
      <c r="D44" s="54"/>
      <c r="E44" s="54">
        <f>C44</f>
        <v>29.16</v>
      </c>
      <c r="F44" s="8"/>
      <c r="G44" s="24" t="e">
        <f>#REF!*1000</f>
        <v>#REF!</v>
      </c>
      <c r="H44" s="8"/>
    </row>
    <row r="45" spans="1:9" ht="15.6" hidden="1" outlineLevel="2">
      <c r="A45" s="8" t="s">
        <v>30</v>
      </c>
      <c r="B45" s="8"/>
      <c r="C45" s="54">
        <f>C43-C44</f>
        <v>3.0299999999999976</v>
      </c>
      <c r="D45" s="65"/>
      <c r="E45" s="54">
        <f>E43-E44</f>
        <v>0.39999999999999858</v>
      </c>
      <c r="F45" s="8"/>
      <c r="G45" s="24" t="e">
        <f>#REF!*1000</f>
        <v>#REF!</v>
      </c>
      <c r="H45" s="8"/>
    </row>
    <row r="46" spans="1:9" ht="16.2" outlineLevel="1" collapsed="1" thickBot="1">
      <c r="A46" s="8"/>
      <c r="B46" s="8"/>
      <c r="C46" s="24"/>
      <c r="D46" s="22"/>
      <c r="E46" s="24"/>
      <c r="F46" s="8"/>
      <c r="G46" s="24"/>
      <c r="H46" s="8"/>
    </row>
    <row r="47" spans="1:9" ht="15.6" outlineLevel="1">
      <c r="A47" s="25"/>
      <c r="B47" s="26"/>
      <c r="C47" s="27"/>
      <c r="D47" s="28"/>
      <c r="E47" s="27"/>
      <c r="F47" s="26"/>
      <c r="G47" s="27"/>
      <c r="H47" s="29"/>
    </row>
    <row r="48" spans="1:9" ht="15.6">
      <c r="A48" s="30" t="s">
        <v>31</v>
      </c>
      <c r="B48" s="31"/>
      <c r="C48" s="32"/>
      <c r="D48" s="32"/>
      <c r="E48" s="32"/>
      <c r="F48" s="31"/>
      <c r="G48" s="32"/>
      <c r="H48" s="33" t="s">
        <v>32</v>
      </c>
    </row>
    <row r="49" spans="1:10" ht="15.6">
      <c r="A49" s="34"/>
      <c r="B49" s="31"/>
      <c r="C49" s="115">
        <f>C43</f>
        <v>32.19</v>
      </c>
      <c r="D49" s="115"/>
      <c r="E49" s="115">
        <f>E43</f>
        <v>29.56</v>
      </c>
      <c r="F49" s="58"/>
      <c r="G49" s="58"/>
      <c r="H49" s="60">
        <f>E49-E44</f>
        <v>0.39999999999999858</v>
      </c>
    </row>
    <row r="50" spans="1:10" ht="15.6">
      <c r="A50" s="34" t="s">
        <v>33</v>
      </c>
      <c r="B50" s="31"/>
      <c r="C50" s="116">
        <f>C43/C44-1</f>
        <v>0.10390946502057608</v>
      </c>
      <c r="D50" s="117"/>
      <c r="E50" s="116">
        <f>E43/E44-1</f>
        <v>1.3717421124828544E-2</v>
      </c>
      <c r="F50" s="31"/>
      <c r="G50" s="36" t="e">
        <f>#REF!/#REF!</f>
        <v>#REF!</v>
      </c>
      <c r="H50" s="35"/>
    </row>
    <row r="51" spans="1:10" ht="16.2" thickBot="1">
      <c r="A51" s="37"/>
      <c r="B51" s="38"/>
      <c r="C51" s="39"/>
      <c r="D51" s="38"/>
      <c r="E51" s="38"/>
      <c r="F51" s="38"/>
      <c r="G51" s="38"/>
      <c r="H51" s="40"/>
    </row>
    <row r="52" spans="1:10" ht="15.6">
      <c r="A52" s="8"/>
      <c r="B52" s="8"/>
      <c r="C52" s="22"/>
      <c r="D52" s="8"/>
      <c r="E52" s="8"/>
      <c r="F52" s="8"/>
      <c r="G52" s="8"/>
      <c r="H52" s="8"/>
    </row>
    <row r="53" spans="1:10" ht="15.6">
      <c r="A53" s="46" t="str">
        <f>"Impact on a home worth:     "&amp;TEXT(A1,"$#,##0")</f>
        <v>Impact on a home worth:     $345,000</v>
      </c>
      <c r="B53" s="8"/>
      <c r="C53" s="41"/>
      <c r="D53" s="8"/>
      <c r="E53" s="8"/>
      <c r="F53" s="8"/>
      <c r="G53" s="8"/>
      <c r="H53" s="8"/>
    </row>
    <row r="54" spans="1:10" ht="15.6">
      <c r="A54" s="57" t="s">
        <v>34</v>
      </c>
      <c r="B54" s="8"/>
      <c r="C54" s="55">
        <f>A1/1000*0.7*C44</f>
        <v>7042.1399999999994</v>
      </c>
      <c r="D54" s="55"/>
      <c r="E54" s="55">
        <f>C54</f>
        <v>7042.1399999999994</v>
      </c>
      <c r="F54" s="8"/>
      <c r="G54" s="41">
        <f>E54</f>
        <v>7042.1399999999994</v>
      </c>
      <c r="H54" s="8"/>
    </row>
    <row r="55" spans="1:10" ht="15.6">
      <c r="A55" s="57" t="s">
        <v>35</v>
      </c>
      <c r="B55" s="8"/>
      <c r="C55" s="56">
        <f>$A$1/1000*0.7*C49</f>
        <v>7773.8849999999984</v>
      </c>
      <c r="D55" s="55"/>
      <c r="E55" s="56">
        <f>$A$1/1000*0.7*E49</f>
        <v>7138.7399999999989</v>
      </c>
      <c r="F55" s="8"/>
      <c r="G55" s="43" t="e">
        <f>A1*0.7*#REF!</f>
        <v>#REF!</v>
      </c>
      <c r="H55" s="8"/>
    </row>
    <row r="56" spans="1:10" ht="15.6">
      <c r="A56" s="57" t="s">
        <v>36</v>
      </c>
      <c r="B56" s="8"/>
      <c r="C56" s="55">
        <f>C55-C54</f>
        <v>731.74499999999898</v>
      </c>
      <c r="D56" s="55"/>
      <c r="E56" s="55">
        <f>E55-E54</f>
        <v>96.599999999999454</v>
      </c>
      <c r="F56" s="8"/>
      <c r="G56" s="41" t="e">
        <f>G55-G54</f>
        <v>#REF!</v>
      </c>
      <c r="H56" s="23"/>
      <c r="I56" s="4"/>
    </row>
    <row r="57" spans="1:10" ht="15.6">
      <c r="A57" s="57" t="s">
        <v>37</v>
      </c>
      <c r="B57" s="8"/>
      <c r="C57" s="55">
        <f>C56/12</f>
        <v>60.978749999999913</v>
      </c>
      <c r="D57" s="55"/>
      <c r="E57" s="55">
        <f>E56/12</f>
        <v>8.0499999999999545</v>
      </c>
      <c r="F57" s="8"/>
      <c r="G57" s="41"/>
      <c r="H57" s="23"/>
      <c r="I57" s="4"/>
    </row>
    <row r="58" spans="1:10" ht="15.6">
      <c r="A58" s="8"/>
      <c r="B58" s="8"/>
      <c r="C58" s="41"/>
      <c r="D58" s="8"/>
      <c r="E58" s="8"/>
      <c r="F58" s="8"/>
      <c r="G58" s="8"/>
      <c r="H58" s="8"/>
    </row>
    <row r="59" spans="1:10" ht="15.6">
      <c r="A59" s="8"/>
      <c r="B59" s="8"/>
      <c r="C59" s="41"/>
      <c r="D59" s="8"/>
      <c r="E59" s="8"/>
      <c r="F59" s="8"/>
      <c r="G59" s="8"/>
      <c r="H59" s="8"/>
    </row>
    <row r="60" spans="1:10" ht="15.6">
      <c r="A60" s="44" t="s">
        <v>38</v>
      </c>
      <c r="B60" s="8"/>
      <c r="C60" s="45" t="s">
        <v>39</v>
      </c>
      <c r="D60" s="46" t="s">
        <v>40</v>
      </c>
      <c r="E60" s="46" t="s">
        <v>41</v>
      </c>
      <c r="H60" s="46" t="s">
        <v>42</v>
      </c>
      <c r="I60" s="8"/>
    </row>
    <row r="61" spans="1:10" ht="15.6">
      <c r="A61" s="44"/>
      <c r="B61" s="8"/>
      <c r="C61" s="45"/>
      <c r="D61" s="46"/>
      <c r="E61" s="46"/>
      <c r="H61" s="46"/>
      <c r="I61" s="8" t="s">
        <v>85</v>
      </c>
      <c r="J61" s="1" t="s">
        <v>86</v>
      </c>
    </row>
    <row r="62" spans="1:10" ht="15.6">
      <c r="A62" s="47" t="s">
        <v>43</v>
      </c>
      <c r="B62" s="8"/>
      <c r="C62" s="48"/>
      <c r="D62" s="71"/>
      <c r="E62" s="71"/>
      <c r="H62" s="57"/>
      <c r="I62" s="8"/>
    </row>
    <row r="63" spans="1:10" ht="15.6">
      <c r="A63" s="8"/>
      <c r="B63" s="8"/>
      <c r="C63" s="48"/>
      <c r="D63" s="71"/>
      <c r="E63" s="71"/>
      <c r="I63" s="8"/>
    </row>
    <row r="64" spans="1:10" ht="15.6">
      <c r="A64" t="s">
        <v>90</v>
      </c>
      <c r="B64" s="8"/>
      <c r="C64" s="48" t="s">
        <v>87</v>
      </c>
      <c r="D64" s="71">
        <v>-139828</v>
      </c>
      <c r="E64" s="71"/>
      <c r="H64" s="59" t="s">
        <v>83</v>
      </c>
      <c r="I64" s="8"/>
    </row>
    <row r="65" spans="1:11" ht="15.6">
      <c r="A65" t="s">
        <v>68</v>
      </c>
      <c r="B65" s="8"/>
      <c r="C65" s="48" t="s">
        <v>87</v>
      </c>
      <c r="D65" s="71">
        <f>-137000*4</f>
        <v>-548000</v>
      </c>
      <c r="E65" s="71"/>
      <c r="H65" s="59" t="s">
        <v>83</v>
      </c>
      <c r="I65" s="8" t="s">
        <v>82</v>
      </c>
      <c r="J65" s="1" t="s">
        <v>84</v>
      </c>
    </row>
    <row r="66" spans="1:11" ht="15.6">
      <c r="A66"/>
      <c r="B66" s="8"/>
      <c r="C66" s="48"/>
      <c r="D66" s="71"/>
      <c r="E66" s="71"/>
      <c r="I66" s="8" t="s">
        <v>81</v>
      </c>
      <c r="J66" s="1" t="s">
        <v>82</v>
      </c>
    </row>
    <row r="67" spans="1:11" ht="15.6">
      <c r="A67" t="s">
        <v>91</v>
      </c>
      <c r="B67" s="8"/>
      <c r="C67" s="48" t="s">
        <v>87</v>
      </c>
      <c r="D67" s="71">
        <v>-150000</v>
      </c>
      <c r="E67" s="71"/>
      <c r="H67" s="59" t="s">
        <v>83</v>
      </c>
      <c r="I67" s="8"/>
    </row>
    <row r="68" spans="1:11" ht="15.6">
      <c r="A68" t="s">
        <v>92</v>
      </c>
      <c r="B68" s="8"/>
      <c r="C68" s="48" t="s">
        <v>87</v>
      </c>
      <c r="D68" s="71">
        <f>-620000</f>
        <v>-620000</v>
      </c>
      <c r="E68" s="71"/>
      <c r="H68" s="59" t="s">
        <v>83</v>
      </c>
      <c r="I68" s="8" t="s">
        <v>82</v>
      </c>
      <c r="J68" s="1" t="s">
        <v>84</v>
      </c>
    </row>
    <row r="69" spans="1:11" ht="15.6">
      <c r="A69" t="s">
        <v>109</v>
      </c>
      <c r="B69" s="8"/>
      <c r="C69" s="48" t="s">
        <v>108</v>
      </c>
      <c r="D69" s="71">
        <v>-115615</v>
      </c>
      <c r="E69" s="71"/>
      <c r="H69" s="59" t="s">
        <v>83</v>
      </c>
      <c r="I69" s="8" t="s">
        <v>82</v>
      </c>
      <c r="J69" s="1" t="s">
        <v>88</v>
      </c>
      <c r="K69" s="1" t="s">
        <v>89</v>
      </c>
    </row>
    <row r="70" spans="1:11" ht="15.6">
      <c r="A70" s="8"/>
      <c r="B70" s="8"/>
      <c r="C70" s="48"/>
      <c r="D70" s="71"/>
      <c r="E70" s="71"/>
      <c r="I70" s="8"/>
    </row>
    <row r="71" spans="1:11" ht="15.6">
      <c r="A71" t="s">
        <v>70</v>
      </c>
      <c r="B71" s="8"/>
      <c r="C71" s="48" t="s">
        <v>87</v>
      </c>
      <c r="D71" s="71">
        <v>-200000</v>
      </c>
      <c r="E71" s="71"/>
      <c r="H71" s="59" t="s">
        <v>83</v>
      </c>
      <c r="I71" s="8"/>
    </row>
    <row r="72" spans="1:11" ht="15.6">
      <c r="A72" t="s">
        <v>93</v>
      </c>
      <c r="B72" s="8"/>
      <c r="C72" s="48" t="s">
        <v>87</v>
      </c>
      <c r="D72" s="71">
        <v>-36000</v>
      </c>
      <c r="E72" s="71"/>
      <c r="H72" s="59" t="s">
        <v>83</v>
      </c>
      <c r="I72" s="8" t="s">
        <v>82</v>
      </c>
      <c r="J72" s="1" t="s">
        <v>84</v>
      </c>
    </row>
    <row r="73" spans="1:11" ht="15.6">
      <c r="A73" t="s">
        <v>71</v>
      </c>
      <c r="B73" s="8"/>
      <c r="C73" s="48" t="s">
        <v>87</v>
      </c>
      <c r="D73" s="71">
        <v>-200000</v>
      </c>
      <c r="E73" s="71"/>
      <c r="H73" s="59" t="s">
        <v>83</v>
      </c>
      <c r="I73" s="8"/>
    </row>
    <row r="74" spans="1:11" ht="15.6">
      <c r="A74" t="s">
        <v>72</v>
      </c>
      <c r="B74" s="8"/>
      <c r="C74" s="48" t="s">
        <v>87</v>
      </c>
      <c r="D74" s="71">
        <v>-200000</v>
      </c>
      <c r="E74" s="71"/>
      <c r="H74" s="59" t="s">
        <v>83</v>
      </c>
      <c r="I74" s="8" t="s">
        <v>82</v>
      </c>
      <c r="J74" s="1" t="s">
        <v>84</v>
      </c>
    </row>
    <row r="75" spans="1:11" ht="15.6">
      <c r="A75" t="s">
        <v>73</v>
      </c>
      <c r="B75" s="8"/>
      <c r="C75" s="48" t="s">
        <v>87</v>
      </c>
      <c r="D75" s="71">
        <v>-80000</v>
      </c>
      <c r="E75" s="71"/>
      <c r="H75" s="59" t="s">
        <v>83</v>
      </c>
      <c r="I75" s="8" t="s">
        <v>82</v>
      </c>
      <c r="J75" s="1" t="s">
        <v>84</v>
      </c>
    </row>
    <row r="76" spans="1:11" ht="15.6">
      <c r="A76" t="s">
        <v>74</v>
      </c>
      <c r="B76" s="8"/>
      <c r="C76" s="48" t="s">
        <v>87</v>
      </c>
      <c r="D76" s="71">
        <v>-80000</v>
      </c>
      <c r="E76" s="71"/>
      <c r="H76" s="59" t="s">
        <v>83</v>
      </c>
      <c r="I76" s="8" t="s">
        <v>82</v>
      </c>
      <c r="J76" s="1" t="s">
        <v>84</v>
      </c>
    </row>
    <row r="77" spans="1:11" ht="15.6">
      <c r="A77" t="s">
        <v>75</v>
      </c>
      <c r="B77" s="8"/>
      <c r="C77" s="48" t="s">
        <v>87</v>
      </c>
      <c r="D77" s="71">
        <v>-80000</v>
      </c>
      <c r="E77" s="71"/>
      <c r="H77" s="59" t="s">
        <v>83</v>
      </c>
      <c r="I77" s="8" t="s">
        <v>82</v>
      </c>
      <c r="J77" s="1" t="s">
        <v>84</v>
      </c>
    </row>
    <row r="78" spans="1:11" ht="15.6">
      <c r="A78" t="s">
        <v>76</v>
      </c>
      <c r="B78" s="8"/>
      <c r="C78" s="48" t="s">
        <v>87</v>
      </c>
      <c r="D78" s="71">
        <v>-65000</v>
      </c>
      <c r="E78" s="71"/>
      <c r="H78" s="59" t="s">
        <v>83</v>
      </c>
      <c r="I78" s="8" t="s">
        <v>82</v>
      </c>
      <c r="J78" s="1" t="s">
        <v>84</v>
      </c>
    </row>
    <row r="79" spans="1:11" ht="15.6">
      <c r="A79" t="s">
        <v>77</v>
      </c>
      <c r="B79" s="8"/>
      <c r="C79" s="48" t="s">
        <v>87</v>
      </c>
      <c r="D79" s="71">
        <v>-50000</v>
      </c>
      <c r="E79" s="71"/>
      <c r="H79" s="59" t="s">
        <v>83</v>
      </c>
      <c r="I79" s="8" t="s">
        <v>82</v>
      </c>
      <c r="J79" s="1" t="s">
        <v>84</v>
      </c>
    </row>
    <row r="80" spans="1:11" ht="15.6">
      <c r="A80" t="s">
        <v>78</v>
      </c>
      <c r="B80" s="8"/>
      <c r="C80" s="48" t="s">
        <v>87</v>
      </c>
      <c r="D80" s="71">
        <v>-175000</v>
      </c>
      <c r="E80" s="71"/>
      <c r="H80" s="59" t="s">
        <v>83</v>
      </c>
      <c r="I80" s="8" t="s">
        <v>82</v>
      </c>
      <c r="J80" s="1" t="s">
        <v>84</v>
      </c>
    </row>
    <row r="81" spans="1:10" ht="15.6">
      <c r="A81" t="s">
        <v>79</v>
      </c>
      <c r="B81" s="8"/>
      <c r="C81" s="48" t="s">
        <v>87</v>
      </c>
      <c r="D81" s="71">
        <v>-75000</v>
      </c>
      <c r="E81" s="71"/>
      <c r="H81" s="59" t="s">
        <v>83</v>
      </c>
      <c r="I81" s="8" t="s">
        <v>82</v>
      </c>
      <c r="J81" s="1" t="s">
        <v>84</v>
      </c>
    </row>
    <row r="82" spans="1:10" ht="15.6">
      <c r="A82" t="s">
        <v>79</v>
      </c>
      <c r="B82" s="8"/>
      <c r="C82" s="48" t="s">
        <v>87</v>
      </c>
      <c r="D82" s="71">
        <v>-75000</v>
      </c>
      <c r="E82" s="71"/>
      <c r="H82" s="59" t="s">
        <v>83</v>
      </c>
      <c r="I82" s="8" t="s">
        <v>82</v>
      </c>
      <c r="J82" s="1" t="s">
        <v>84</v>
      </c>
    </row>
    <row r="83" spans="1:10" ht="15.6">
      <c r="A83" t="s">
        <v>80</v>
      </c>
      <c r="B83" s="8"/>
      <c r="C83" s="48" t="s">
        <v>87</v>
      </c>
      <c r="D83" s="71">
        <v>-300000</v>
      </c>
      <c r="E83" s="71"/>
      <c r="H83" s="59" t="s">
        <v>83</v>
      </c>
      <c r="I83" s="8" t="s">
        <v>82</v>
      </c>
      <c r="J83" s="1" t="s">
        <v>84</v>
      </c>
    </row>
    <row r="84" spans="1:10" ht="15.6">
      <c r="A84" s="8"/>
      <c r="B84" s="8"/>
      <c r="C84" s="48"/>
      <c r="D84" s="71"/>
      <c r="E84" s="71"/>
      <c r="I84" s="8"/>
    </row>
    <row r="85" spans="1:10" ht="15.6">
      <c r="A85" t="s">
        <v>67</v>
      </c>
      <c r="B85" s="8"/>
      <c r="C85" s="48" t="s">
        <v>108</v>
      </c>
      <c r="D85" s="71">
        <v>-2500</v>
      </c>
      <c r="E85" s="71"/>
      <c r="H85" s="59" t="s">
        <v>83</v>
      </c>
      <c r="I85" s="8"/>
    </row>
    <row r="86" spans="1:10" ht="15.6">
      <c r="A86" t="s">
        <v>94</v>
      </c>
      <c r="B86" s="8"/>
      <c r="C86" s="48" t="s">
        <v>108</v>
      </c>
      <c r="D86" s="71">
        <v>-1000</v>
      </c>
      <c r="E86" s="71"/>
      <c r="H86" s="59" t="s">
        <v>83</v>
      </c>
      <c r="I86" s="8"/>
    </row>
    <row r="87" spans="1:10" ht="15.6">
      <c r="A87" t="s">
        <v>95</v>
      </c>
      <c r="B87" s="8"/>
      <c r="C87" s="48" t="s">
        <v>108</v>
      </c>
      <c r="D87" s="71">
        <v>-5000</v>
      </c>
      <c r="E87" s="71"/>
      <c r="H87" s="59" t="s">
        <v>83</v>
      </c>
      <c r="I87" s="8"/>
    </row>
    <row r="88" spans="1:10" ht="15.6">
      <c r="A88" t="s">
        <v>96</v>
      </c>
      <c r="B88" s="8"/>
      <c r="C88" s="48" t="s">
        <v>108</v>
      </c>
      <c r="D88" s="71">
        <v>-30000</v>
      </c>
      <c r="E88" s="71"/>
      <c r="H88" s="59" t="s">
        <v>83</v>
      </c>
      <c r="I88" s="8"/>
    </row>
    <row r="89" spans="1:10" ht="15.6">
      <c r="A89" t="s">
        <v>97</v>
      </c>
      <c r="B89" s="8"/>
      <c r="C89" s="48" t="s">
        <v>108</v>
      </c>
      <c r="D89" s="71">
        <v>-10000</v>
      </c>
      <c r="E89" s="71"/>
      <c r="H89" s="59" t="s">
        <v>83</v>
      </c>
      <c r="I89" s="8"/>
    </row>
    <row r="90" spans="1:10" ht="15.6">
      <c r="A90" t="s">
        <v>98</v>
      </c>
      <c r="B90" s="8"/>
      <c r="C90" s="48" t="s">
        <v>108</v>
      </c>
      <c r="D90" s="71">
        <v>-10000</v>
      </c>
      <c r="E90" s="71"/>
      <c r="H90" s="59" t="s">
        <v>83</v>
      </c>
      <c r="I90" s="8"/>
    </row>
    <row r="91" spans="1:10" ht="15.6">
      <c r="A91" t="s">
        <v>99</v>
      </c>
      <c r="B91" s="8"/>
      <c r="C91" s="48" t="s">
        <v>108</v>
      </c>
      <c r="D91" s="71">
        <v>-10000</v>
      </c>
      <c r="E91" s="71"/>
      <c r="H91" s="59" t="s">
        <v>83</v>
      </c>
      <c r="I91" s="8"/>
    </row>
    <row r="92" spans="1:10" ht="15.6">
      <c r="A92" t="s">
        <v>100</v>
      </c>
      <c r="B92" s="8"/>
      <c r="C92" s="48" t="s">
        <v>108</v>
      </c>
      <c r="D92" s="71">
        <v>-25000</v>
      </c>
      <c r="E92" s="71"/>
      <c r="H92" s="59" t="s">
        <v>83</v>
      </c>
      <c r="I92" s="8"/>
    </row>
    <row r="93" spans="1:10" ht="15.6">
      <c r="A93" t="s">
        <v>66</v>
      </c>
      <c r="B93" s="8"/>
      <c r="C93" s="48" t="s">
        <v>108</v>
      </c>
      <c r="D93" s="71">
        <v>-25000</v>
      </c>
      <c r="E93" s="71"/>
      <c r="H93" s="59" t="s">
        <v>83</v>
      </c>
      <c r="I93" s="8"/>
    </row>
    <row r="94" spans="1:10" ht="15.6">
      <c r="A94" t="s">
        <v>107</v>
      </c>
      <c r="B94" s="8"/>
      <c r="C94" s="48" t="s">
        <v>108</v>
      </c>
      <c r="D94" s="71">
        <v>-10000</v>
      </c>
      <c r="E94" s="71"/>
      <c r="H94" s="59" t="s">
        <v>83</v>
      </c>
      <c r="I94" s="8"/>
    </row>
    <row r="95" spans="1:10" ht="15.6">
      <c r="A95" t="s">
        <v>101</v>
      </c>
      <c r="B95" s="8"/>
      <c r="C95" s="48" t="s">
        <v>108</v>
      </c>
      <c r="D95" s="71">
        <v>-40000</v>
      </c>
      <c r="E95" s="71"/>
      <c r="H95" s="59" t="s">
        <v>83</v>
      </c>
      <c r="I95" s="8"/>
    </row>
    <row r="96" spans="1:10" ht="15.6">
      <c r="A96" t="s">
        <v>102</v>
      </c>
      <c r="B96" s="8"/>
      <c r="C96" s="48" t="s">
        <v>108</v>
      </c>
      <c r="D96" s="71">
        <v>-30000</v>
      </c>
      <c r="E96" s="71"/>
      <c r="H96" s="59" t="s">
        <v>83</v>
      </c>
      <c r="I96" s="8"/>
    </row>
    <row r="97" spans="1:13" ht="15.6">
      <c r="A97" t="s">
        <v>103</v>
      </c>
      <c r="B97" s="8"/>
      <c r="C97" s="48" t="s">
        <v>108</v>
      </c>
      <c r="D97" s="71">
        <v>-5000</v>
      </c>
      <c r="E97" s="71"/>
      <c r="H97" s="59" t="s">
        <v>83</v>
      </c>
      <c r="I97" s="8"/>
    </row>
    <row r="98" spans="1:13" ht="15.6">
      <c r="A98" t="s">
        <v>104</v>
      </c>
      <c r="B98" s="8"/>
      <c r="C98" s="48" t="s">
        <v>108</v>
      </c>
      <c r="D98" s="71">
        <v>-16500</v>
      </c>
      <c r="E98" s="71"/>
      <c r="H98" s="59" t="s">
        <v>83</v>
      </c>
      <c r="I98" s="8"/>
    </row>
    <row r="99" spans="1:13" ht="15.6">
      <c r="A99" t="s">
        <v>105</v>
      </c>
      <c r="B99" s="8"/>
      <c r="C99" s="48" t="s">
        <v>108</v>
      </c>
      <c r="D99" s="71">
        <v>-30000</v>
      </c>
      <c r="E99" s="71"/>
      <c r="H99" s="59" t="s">
        <v>83</v>
      </c>
      <c r="I99" s="8"/>
    </row>
    <row r="100" spans="1:13" ht="15.6">
      <c r="A100" t="s">
        <v>106</v>
      </c>
      <c r="B100" s="8"/>
      <c r="C100" s="48" t="s">
        <v>108</v>
      </c>
      <c r="D100" s="71">
        <v>-50000</v>
      </c>
      <c r="E100" s="71"/>
      <c r="H100" s="59" t="s">
        <v>83</v>
      </c>
      <c r="I100" s="8"/>
    </row>
    <row r="101" spans="1:13" ht="15.6">
      <c r="A101" s="8"/>
      <c r="B101" s="8"/>
      <c r="C101" s="48"/>
      <c r="D101" s="71"/>
      <c r="E101" s="71"/>
      <c r="I101" s="8"/>
    </row>
    <row r="102" spans="1:13" ht="15.6">
      <c r="A102" s="8" t="s">
        <v>110</v>
      </c>
      <c r="B102" s="8"/>
      <c r="C102" s="48" t="s">
        <v>108</v>
      </c>
      <c r="D102" s="71">
        <v>-68000</v>
      </c>
      <c r="E102" s="71"/>
      <c r="H102" s="59" t="s">
        <v>83</v>
      </c>
      <c r="I102" s="8"/>
    </row>
    <row r="103" spans="1:13" ht="15.6">
      <c r="A103"/>
      <c r="B103" s="8"/>
      <c r="C103" s="48"/>
      <c r="D103" s="71"/>
      <c r="E103" s="71"/>
      <c r="I103" s="8"/>
    </row>
    <row r="104" spans="1:13" ht="15.6">
      <c r="A104" t="s">
        <v>64</v>
      </c>
      <c r="B104" s="8"/>
      <c r="C104" s="48" t="s">
        <v>108</v>
      </c>
      <c r="D104" s="71"/>
      <c r="E104" s="71">
        <f>(D19*1.03-D6)-3</f>
        <v>-1393949.1199999973</v>
      </c>
      <c r="H104" s="59" t="s">
        <v>83</v>
      </c>
      <c r="I104" s="8"/>
    </row>
    <row r="105" spans="1:13" ht="15.6">
      <c r="A105"/>
      <c r="B105" s="8"/>
      <c r="C105" s="48"/>
      <c r="D105" s="71"/>
      <c r="E105" s="71"/>
      <c r="H105" s="57"/>
      <c r="I105" s="8"/>
    </row>
    <row r="106" spans="1:13" ht="15.6">
      <c r="A106" s="8"/>
      <c r="B106" s="8"/>
      <c r="C106" s="48"/>
      <c r="D106" s="74">
        <f>SUM(D63:D105)</f>
        <v>-3557443</v>
      </c>
      <c r="E106" s="74">
        <f>SUM(E63:E105)</f>
        <v>-1393949.1199999973</v>
      </c>
      <c r="H106" s="57"/>
      <c r="I106" s="8"/>
      <c r="K106" s="112"/>
      <c r="L106" s="112"/>
      <c r="M106" s="113"/>
    </row>
    <row r="107" spans="1:13" ht="15.6">
      <c r="A107" s="47" t="s">
        <v>44</v>
      </c>
      <c r="B107" s="8"/>
      <c r="C107" s="48"/>
      <c r="D107" s="71"/>
      <c r="E107" s="71"/>
      <c r="H107" s="57"/>
      <c r="I107" s="8"/>
      <c r="K107" s="112"/>
      <c r="L107" s="112"/>
      <c r="M107" s="113"/>
    </row>
    <row r="108" spans="1:13" ht="15.6">
      <c r="A108" s="8"/>
      <c r="B108" s="8"/>
      <c r="C108" s="48"/>
      <c r="D108" s="71">
        <v>0</v>
      </c>
      <c r="E108" s="71">
        <v>0</v>
      </c>
      <c r="H108" s="57"/>
      <c r="I108" s="8"/>
      <c r="K108" s="112"/>
      <c r="L108" s="112"/>
      <c r="M108" s="113"/>
    </row>
    <row r="109" spans="1:13" ht="15.6">
      <c r="A109" s="8"/>
      <c r="B109" s="8"/>
      <c r="C109" s="48"/>
      <c r="D109" s="71">
        <v>0</v>
      </c>
      <c r="E109" s="71">
        <v>0</v>
      </c>
      <c r="H109" s="57"/>
      <c r="I109" s="8"/>
      <c r="K109" s="112"/>
      <c r="L109" s="112"/>
      <c r="M109" s="113"/>
    </row>
    <row r="110" spans="1:13" ht="15.6">
      <c r="A110" s="8"/>
      <c r="B110" s="8"/>
      <c r="C110" s="48"/>
      <c r="D110" s="74">
        <f>SUM(D108:D109)</f>
        <v>0</v>
      </c>
      <c r="E110" s="74">
        <f>SUM(E108:E109)</f>
        <v>0</v>
      </c>
      <c r="H110" s="57"/>
      <c r="I110" s="8"/>
      <c r="K110" s="112"/>
      <c r="L110" s="112"/>
      <c r="M110" s="113"/>
    </row>
    <row r="111" spans="1:13" ht="15.6">
      <c r="A111" s="47" t="s">
        <v>45</v>
      </c>
      <c r="B111" s="8"/>
      <c r="C111" s="48"/>
      <c r="D111" s="71"/>
      <c r="E111" s="71"/>
      <c r="H111" s="57"/>
      <c r="I111" s="8"/>
      <c r="K111" s="112"/>
      <c r="L111" s="112"/>
      <c r="M111" s="113"/>
    </row>
    <row r="112" spans="1:13" ht="15.6">
      <c r="A112" s="8" t="s">
        <v>112</v>
      </c>
      <c r="B112" s="8"/>
      <c r="C112" s="48" t="s">
        <v>113</v>
      </c>
      <c r="D112" s="71"/>
      <c r="E112" s="71">
        <v>300000</v>
      </c>
      <c r="H112" s="59" t="s">
        <v>83</v>
      </c>
      <c r="I112" s="8"/>
      <c r="K112" s="112"/>
      <c r="L112" s="112"/>
      <c r="M112" s="113"/>
    </row>
    <row r="113" spans="1:13" ht="15.6">
      <c r="A113" s="8"/>
      <c r="B113" s="8"/>
      <c r="C113" s="48"/>
      <c r="D113" s="71"/>
      <c r="E113" s="71"/>
      <c r="H113" s="57"/>
      <c r="I113" s="8"/>
      <c r="K113" s="112"/>
      <c r="L113" s="112"/>
      <c r="M113" s="113"/>
    </row>
    <row r="114" spans="1:13" ht="15.6">
      <c r="A114" s="8"/>
      <c r="B114" s="8"/>
      <c r="C114" s="48"/>
      <c r="D114" s="71"/>
      <c r="E114" s="71"/>
      <c r="H114" s="57"/>
      <c r="I114" s="8"/>
      <c r="K114" s="112"/>
      <c r="L114" s="112"/>
      <c r="M114" s="113"/>
    </row>
    <row r="115" spans="1:13" ht="15.6">
      <c r="A115" s="8"/>
      <c r="B115" s="8"/>
      <c r="C115" s="48"/>
      <c r="D115" s="74">
        <f>SUM(D112:D114)</f>
        <v>0</v>
      </c>
      <c r="E115" s="74">
        <f>SUM(E112:E114)</f>
        <v>300000</v>
      </c>
      <c r="H115" s="57"/>
      <c r="I115" s="8"/>
      <c r="K115" s="112"/>
      <c r="L115" s="112"/>
      <c r="M115" s="113"/>
    </row>
    <row r="116" spans="1:13" ht="15.6">
      <c r="A116" s="47" t="s">
        <v>46</v>
      </c>
      <c r="B116" s="8"/>
      <c r="C116" s="48"/>
      <c r="D116" s="71"/>
      <c r="E116" s="71"/>
      <c r="H116" s="57"/>
      <c r="I116" s="8"/>
      <c r="K116" s="112"/>
      <c r="L116" s="112"/>
      <c r="M116" s="113"/>
    </row>
    <row r="117" spans="1:13" ht="15.6">
      <c r="A117" t="s">
        <v>115</v>
      </c>
      <c r="B117" s="8"/>
      <c r="C117" s="48" t="s">
        <v>124</v>
      </c>
      <c r="D117" s="71">
        <v>-200000</v>
      </c>
      <c r="E117" s="71"/>
      <c r="H117" s="57" t="s">
        <v>83</v>
      </c>
      <c r="I117" s="8"/>
      <c r="K117" s="112"/>
      <c r="L117" s="112"/>
      <c r="M117" s="113"/>
    </row>
    <row r="118" spans="1:13" ht="15.6">
      <c r="A118" t="s">
        <v>116</v>
      </c>
      <c r="B118" s="8"/>
      <c r="C118" s="48" t="s">
        <v>124</v>
      </c>
      <c r="D118" s="71">
        <v>-225000</v>
      </c>
      <c r="E118" s="71"/>
      <c r="H118" s="57" t="s">
        <v>83</v>
      </c>
      <c r="I118" s="8"/>
      <c r="K118" s="112"/>
      <c r="L118" s="112"/>
      <c r="M118" s="113"/>
    </row>
    <row r="119" spans="1:13" ht="15.6">
      <c r="A119" t="s">
        <v>117</v>
      </c>
      <c r="B119" s="8"/>
      <c r="C119" s="48" t="s">
        <v>124</v>
      </c>
      <c r="D119" s="71">
        <v>-140000</v>
      </c>
      <c r="E119" s="71"/>
      <c r="H119" s="57" t="s">
        <v>83</v>
      </c>
      <c r="I119" s="8"/>
      <c r="K119" s="112"/>
      <c r="L119" s="112"/>
      <c r="M119" s="113"/>
    </row>
    <row r="120" spans="1:13" ht="15.6">
      <c r="A120" t="s">
        <v>118</v>
      </c>
      <c r="B120" s="8"/>
      <c r="C120" s="48" t="s">
        <v>124</v>
      </c>
      <c r="D120" s="71">
        <v>-195000</v>
      </c>
      <c r="E120" s="71"/>
      <c r="H120" s="57" t="s">
        <v>83</v>
      </c>
      <c r="I120" s="8"/>
      <c r="K120" s="112"/>
      <c r="L120" s="112"/>
      <c r="M120" s="113"/>
    </row>
    <row r="121" spans="1:13" ht="15.6">
      <c r="A121" t="s">
        <v>119</v>
      </c>
      <c r="B121" s="8"/>
      <c r="C121" s="48" t="s">
        <v>124</v>
      </c>
      <c r="D121" s="71">
        <v>-50000</v>
      </c>
      <c r="E121" s="71"/>
      <c r="H121" s="57" t="s">
        <v>83</v>
      </c>
      <c r="I121" s="8"/>
      <c r="K121" s="112"/>
      <c r="L121" s="112"/>
      <c r="M121" s="113"/>
    </row>
    <row r="122" spans="1:13" ht="15.6">
      <c r="A122" t="s">
        <v>120</v>
      </c>
      <c r="B122" s="8"/>
      <c r="C122" s="48" t="s">
        <v>124</v>
      </c>
      <c r="D122" s="71">
        <v>-75000</v>
      </c>
      <c r="E122" s="71"/>
      <c r="H122" s="57" t="s">
        <v>83</v>
      </c>
      <c r="I122" s="8"/>
      <c r="K122" s="112"/>
      <c r="L122" s="112"/>
      <c r="M122" s="113"/>
    </row>
    <row r="123" spans="1:13" ht="15.6">
      <c r="A123" t="s">
        <v>121</v>
      </c>
      <c r="B123" s="8"/>
      <c r="C123" s="48" t="s">
        <v>124</v>
      </c>
      <c r="D123" s="71">
        <v>-70000</v>
      </c>
      <c r="E123" s="71"/>
      <c r="H123" s="57" t="s">
        <v>83</v>
      </c>
      <c r="I123" s="8"/>
      <c r="K123" s="112"/>
      <c r="L123" s="112"/>
      <c r="M123" s="113"/>
    </row>
    <row r="124" spans="1:13" ht="15.6">
      <c r="A124" t="s">
        <v>122</v>
      </c>
      <c r="B124" s="8"/>
      <c r="C124" s="48" t="s">
        <v>124</v>
      </c>
      <c r="D124" s="71">
        <v>-65000</v>
      </c>
      <c r="E124" s="71"/>
      <c r="H124" s="57" t="s">
        <v>83</v>
      </c>
      <c r="I124" s="8"/>
      <c r="K124" s="112"/>
      <c r="L124" s="112"/>
      <c r="M124" s="113"/>
    </row>
    <row r="125" spans="1:13" ht="15.6">
      <c r="A125" t="s">
        <v>123</v>
      </c>
      <c r="B125" s="8"/>
      <c r="C125" s="48" t="s">
        <v>124</v>
      </c>
      <c r="D125" s="71">
        <v>-50000</v>
      </c>
      <c r="E125" s="71"/>
      <c r="H125" s="57" t="s">
        <v>83</v>
      </c>
      <c r="I125" s="8"/>
      <c r="K125" s="112"/>
      <c r="L125" s="112"/>
      <c r="M125" s="113"/>
    </row>
    <row r="126" spans="1:13" ht="15.6">
      <c r="A126" s="8"/>
      <c r="B126" s="8"/>
      <c r="C126" s="48"/>
      <c r="D126" s="71"/>
      <c r="E126" s="71"/>
      <c r="H126" s="57"/>
      <c r="I126" s="8"/>
      <c r="K126" s="112"/>
      <c r="L126" s="112"/>
      <c r="M126" s="113"/>
    </row>
    <row r="127" spans="1:13" ht="15.6">
      <c r="A127" t="s">
        <v>125</v>
      </c>
      <c r="B127" s="8"/>
      <c r="C127" s="48" t="s">
        <v>124</v>
      </c>
      <c r="D127" s="71">
        <v>-100000</v>
      </c>
      <c r="E127" s="71"/>
      <c r="H127" s="57" t="s">
        <v>83</v>
      </c>
      <c r="I127" s="8"/>
      <c r="K127" s="112"/>
      <c r="L127" s="112"/>
      <c r="M127" s="113"/>
    </row>
    <row r="128" spans="1:13" ht="15.6">
      <c r="A128" s="8"/>
      <c r="B128" s="8"/>
      <c r="C128" s="48"/>
      <c r="D128" s="71"/>
      <c r="E128" s="71"/>
      <c r="H128" s="57"/>
      <c r="I128" s="8"/>
      <c r="K128" s="112"/>
      <c r="L128" s="112"/>
      <c r="M128" s="113"/>
    </row>
    <row r="129" spans="1:13" ht="15.6">
      <c r="A129" t="s">
        <v>126</v>
      </c>
      <c r="B129" s="8"/>
      <c r="C129" s="48" t="s">
        <v>124</v>
      </c>
      <c r="D129" s="71">
        <v>-155000</v>
      </c>
      <c r="E129" s="71"/>
      <c r="H129" s="57" t="s">
        <v>83</v>
      </c>
      <c r="I129" s="8"/>
      <c r="K129" s="112"/>
      <c r="L129" s="112"/>
      <c r="M129" s="113"/>
    </row>
    <row r="130" spans="1:13" ht="15.6">
      <c r="A130" s="8"/>
      <c r="B130" s="8"/>
      <c r="C130" s="48"/>
      <c r="D130" s="71"/>
      <c r="E130" s="71"/>
      <c r="H130" s="57"/>
      <c r="I130" s="8"/>
      <c r="K130" s="112"/>
      <c r="L130" s="112"/>
      <c r="M130" s="113"/>
    </row>
    <row r="131" spans="1:13" ht="15.6">
      <c r="A131" s="8"/>
      <c r="B131" s="8"/>
      <c r="C131" s="48"/>
      <c r="D131" s="74">
        <f>SUM(D117:D130)</f>
        <v>-1325000</v>
      </c>
      <c r="E131" s="74">
        <f>SUM(E117:E130)</f>
        <v>0</v>
      </c>
      <c r="H131" s="57"/>
      <c r="I131" s="8"/>
      <c r="K131" s="112"/>
      <c r="L131" s="112"/>
      <c r="M131" s="113"/>
    </row>
    <row r="132" spans="1:13" ht="15.6">
      <c r="A132" s="47" t="s">
        <v>47</v>
      </c>
      <c r="B132" s="8"/>
      <c r="C132" s="48"/>
      <c r="D132" s="71"/>
      <c r="E132" s="71"/>
      <c r="H132" s="57"/>
      <c r="I132" s="8"/>
      <c r="K132" s="112"/>
    </row>
    <row r="133" spans="1:13" ht="15.6">
      <c r="A133" s="8"/>
      <c r="B133" s="8"/>
      <c r="C133" s="48"/>
      <c r="D133" s="71">
        <v>0</v>
      </c>
      <c r="E133" s="71">
        <v>0</v>
      </c>
      <c r="H133" s="57"/>
      <c r="I133" s="8"/>
      <c r="K133" s="112"/>
    </row>
    <row r="134" spans="1:13" ht="15.6">
      <c r="A134" s="8"/>
      <c r="B134" s="8"/>
      <c r="C134" s="48"/>
      <c r="D134" s="71">
        <v>0</v>
      </c>
      <c r="E134" s="71">
        <v>0</v>
      </c>
      <c r="H134" s="57"/>
      <c r="I134" s="8"/>
      <c r="K134" s="112"/>
    </row>
    <row r="135" spans="1:13" ht="15.6">
      <c r="A135" s="8"/>
      <c r="B135" s="8"/>
      <c r="C135" s="48"/>
      <c r="D135" s="74">
        <f>SUM(D133:D134)</f>
        <v>0</v>
      </c>
      <c r="E135" s="74">
        <f>SUM(E133:E134)</f>
        <v>0</v>
      </c>
      <c r="H135" s="57"/>
      <c r="I135" s="8"/>
      <c r="K135" s="112"/>
    </row>
    <row r="136" spans="1:13" ht="15.6">
      <c r="A136" s="47" t="s">
        <v>48</v>
      </c>
      <c r="B136" s="8"/>
      <c r="C136" s="48"/>
      <c r="D136" s="71"/>
      <c r="E136" s="71"/>
      <c r="H136" s="57"/>
      <c r="I136" s="8"/>
      <c r="K136" s="112"/>
    </row>
    <row r="137" spans="1:13" ht="15.6">
      <c r="A137" s="8"/>
      <c r="B137" s="8"/>
      <c r="C137" s="48"/>
      <c r="D137" s="71">
        <v>0</v>
      </c>
      <c r="E137" s="71">
        <v>0</v>
      </c>
      <c r="H137" s="57"/>
      <c r="I137" s="8"/>
    </row>
    <row r="138" spans="1:13" ht="15.6">
      <c r="A138" s="8"/>
      <c r="B138" s="8"/>
      <c r="C138" s="48"/>
      <c r="D138" s="71">
        <v>0</v>
      </c>
      <c r="E138" s="71">
        <v>0</v>
      </c>
      <c r="H138" s="57"/>
      <c r="I138" s="8"/>
    </row>
    <row r="139" spans="1:13" ht="15.6">
      <c r="A139" s="8"/>
      <c r="B139" s="8"/>
      <c r="C139" s="48"/>
      <c r="D139" s="74">
        <f>SUM(D137:D138)</f>
        <v>0</v>
      </c>
      <c r="E139" s="74">
        <f>SUM(E137:E138)</f>
        <v>0</v>
      </c>
      <c r="H139" s="57"/>
      <c r="I139" s="8"/>
    </row>
    <row r="140" spans="1:13" ht="15.6">
      <c r="A140" s="8"/>
      <c r="B140" s="8"/>
      <c r="C140" s="48"/>
      <c r="D140" s="74"/>
      <c r="E140" s="74"/>
      <c r="H140" s="57"/>
      <c r="I140" s="8"/>
    </row>
    <row r="141" spans="1:13" s="62" customFormat="1" ht="21">
      <c r="A141" s="61" t="s">
        <v>49</v>
      </c>
      <c r="C141" s="63"/>
      <c r="D141" s="75">
        <f>D106+D110+D115+D131+D135+D139</f>
        <v>-4882443</v>
      </c>
      <c r="E141" s="75">
        <f>E106+E110+E115+E131+E135+E139</f>
        <v>-1093949.1199999973</v>
      </c>
      <c r="H141" s="67"/>
    </row>
    <row r="142" spans="1:13" ht="15.6">
      <c r="A142" s="8"/>
      <c r="B142" s="8"/>
      <c r="C142" s="49"/>
      <c r="D142" s="71"/>
      <c r="E142" s="71"/>
      <c r="H142" s="57"/>
      <c r="I142" s="8"/>
    </row>
    <row r="143" spans="1:13" ht="15.6">
      <c r="A143" s="44" t="s">
        <v>50</v>
      </c>
      <c r="B143" s="8"/>
      <c r="C143" s="49"/>
      <c r="D143" s="71"/>
      <c r="E143" s="71"/>
      <c r="H143" s="57"/>
      <c r="I143" s="8"/>
    </row>
    <row r="144" spans="1:13" ht="15.6">
      <c r="A144" s="44"/>
      <c r="B144" s="8"/>
      <c r="C144" s="49"/>
      <c r="D144" s="71"/>
      <c r="E144" s="71"/>
      <c r="H144" s="57"/>
      <c r="I144" s="8"/>
    </row>
    <row r="145" spans="1:10" ht="15.6">
      <c r="A145" s="47" t="s">
        <v>43</v>
      </c>
      <c r="B145" s="8"/>
      <c r="C145" s="48"/>
      <c r="D145" s="71"/>
      <c r="E145" s="71"/>
      <c r="H145" s="57"/>
      <c r="I145" s="8"/>
    </row>
    <row r="146" spans="1:10" ht="15.6">
      <c r="A146" s="8"/>
      <c r="B146" s="8"/>
      <c r="C146" s="48"/>
      <c r="D146" s="71"/>
      <c r="E146" s="71"/>
      <c r="H146" s="57"/>
      <c r="I146" s="71"/>
    </row>
    <row r="147" spans="1:10" ht="15.6">
      <c r="A147" s="8" t="s">
        <v>65</v>
      </c>
      <c r="B147" s="8"/>
      <c r="C147" s="48" t="s">
        <v>87</v>
      </c>
      <c r="D147" s="71">
        <v>500000</v>
      </c>
      <c r="E147" s="71"/>
      <c r="H147" s="57" t="s">
        <v>83</v>
      </c>
      <c r="I147" s="71" t="s">
        <v>82</v>
      </c>
      <c r="J147" s="1" t="s">
        <v>84</v>
      </c>
    </row>
    <row r="148" spans="1:10" ht="15.6">
      <c r="A148" s="8" t="s">
        <v>69</v>
      </c>
      <c r="B148" s="8"/>
      <c r="C148" s="48" t="s">
        <v>87</v>
      </c>
      <c r="D148" s="71">
        <v>172000</v>
      </c>
      <c r="E148" s="71"/>
      <c r="H148" s="57" t="s">
        <v>83</v>
      </c>
      <c r="I148" s="71" t="s">
        <v>82</v>
      </c>
      <c r="J148" s="1" t="s">
        <v>84</v>
      </c>
    </row>
    <row r="149" spans="1:10" ht="15.6">
      <c r="A149" s="8" t="s">
        <v>111</v>
      </c>
      <c r="B149" s="8"/>
      <c r="C149" s="48" t="s">
        <v>108</v>
      </c>
      <c r="D149" s="71">
        <f>743000-D148</f>
        <v>571000</v>
      </c>
      <c r="E149" s="71"/>
      <c r="H149" s="57" t="s">
        <v>83</v>
      </c>
      <c r="I149" s="71"/>
    </row>
    <row r="150" spans="1:10" ht="15.6">
      <c r="A150" s="8"/>
      <c r="B150" s="8"/>
      <c r="C150" s="48"/>
      <c r="D150" s="71">
        <v>0</v>
      </c>
      <c r="E150" s="71"/>
      <c r="H150" s="57"/>
      <c r="I150" s="71"/>
    </row>
    <row r="151" spans="1:10" ht="15.6">
      <c r="A151" s="8"/>
      <c r="B151" s="8"/>
      <c r="C151" s="48"/>
      <c r="D151" s="74">
        <f>SUM(D146:D150)</f>
        <v>1243000</v>
      </c>
      <c r="E151" s="74">
        <f>SUM(E146:E150)</f>
        <v>0</v>
      </c>
      <c r="H151" s="57"/>
    </row>
    <row r="152" spans="1:10" ht="15.6">
      <c r="A152" s="47" t="s">
        <v>44</v>
      </c>
      <c r="B152" s="8"/>
      <c r="C152" s="48"/>
      <c r="D152" s="71"/>
      <c r="E152" s="71"/>
      <c r="H152" s="57"/>
      <c r="I152" s="8"/>
    </row>
    <row r="153" spans="1:10" ht="15.6">
      <c r="A153" s="47"/>
      <c r="B153" s="8"/>
      <c r="C153" s="48"/>
      <c r="D153" s="71">
        <v>0</v>
      </c>
      <c r="E153" s="71"/>
      <c r="H153" s="57"/>
      <c r="I153" s="8"/>
    </row>
    <row r="154" spans="1:10" ht="15.6">
      <c r="A154" s="8"/>
      <c r="B154" s="8"/>
      <c r="C154" s="48"/>
      <c r="D154" s="71">
        <v>0</v>
      </c>
      <c r="E154" s="71"/>
      <c r="H154" s="57"/>
      <c r="I154" s="8"/>
    </row>
    <row r="155" spans="1:10" ht="15.6">
      <c r="A155" s="8"/>
      <c r="B155" s="8"/>
      <c r="C155" s="48"/>
      <c r="D155" s="74">
        <f>SUM(D153:D154)</f>
        <v>0</v>
      </c>
      <c r="E155" s="74">
        <f>SUM(E154:E154)</f>
        <v>0</v>
      </c>
      <c r="H155" s="57"/>
      <c r="I155" s="8"/>
    </row>
    <row r="156" spans="1:10" ht="15.6">
      <c r="A156" s="47" t="s">
        <v>45</v>
      </c>
      <c r="B156" s="8"/>
      <c r="C156" s="48"/>
      <c r="D156" s="71"/>
      <c r="E156" s="71"/>
      <c r="H156" s="57"/>
      <c r="I156" s="8"/>
    </row>
    <row r="157" spans="1:10" ht="15.6">
      <c r="A157" s="8" t="s">
        <v>114</v>
      </c>
      <c r="B157" s="8"/>
      <c r="C157" s="48" t="s">
        <v>113</v>
      </c>
      <c r="D157" s="71">
        <v>300000</v>
      </c>
      <c r="E157" s="71"/>
      <c r="H157" s="57"/>
      <c r="I157" s="8"/>
    </row>
    <row r="158" spans="1:10" ht="15.6">
      <c r="A158" s="8"/>
      <c r="B158" s="8"/>
      <c r="C158" s="48"/>
      <c r="D158" s="71">
        <v>0</v>
      </c>
      <c r="E158" s="71"/>
      <c r="H158" s="57"/>
      <c r="I158" s="8"/>
    </row>
    <row r="159" spans="1:10" ht="15.6">
      <c r="A159" s="8"/>
      <c r="B159" s="8"/>
      <c r="C159" s="48"/>
      <c r="D159" s="74">
        <f>SUM(D157:D158)</f>
        <v>300000</v>
      </c>
      <c r="E159" s="74">
        <f>SUM(E158:E158)</f>
        <v>0</v>
      </c>
      <c r="H159" s="57"/>
      <c r="I159" s="8"/>
    </row>
    <row r="160" spans="1:10" ht="15.6">
      <c r="A160" s="47" t="s">
        <v>46</v>
      </c>
      <c r="B160" s="8"/>
      <c r="C160" s="48"/>
      <c r="D160" s="71"/>
      <c r="E160" s="71"/>
      <c r="H160" s="57"/>
      <c r="I160" s="8"/>
    </row>
    <row r="161" spans="1:9" ht="15.6">
      <c r="A161" s="8"/>
      <c r="B161" s="8"/>
      <c r="C161" s="48"/>
      <c r="D161" s="71">
        <v>0</v>
      </c>
      <c r="E161" s="71"/>
      <c r="H161" s="57"/>
      <c r="I161" s="8"/>
    </row>
    <row r="162" spans="1:9" ht="15.6">
      <c r="A162" s="8"/>
      <c r="B162" s="8"/>
      <c r="C162" s="48"/>
      <c r="D162" s="71">
        <v>0</v>
      </c>
      <c r="E162" s="71"/>
      <c r="H162" s="57"/>
      <c r="I162" s="8"/>
    </row>
    <row r="163" spans="1:9" ht="15.6">
      <c r="A163" s="8"/>
      <c r="B163" s="8"/>
      <c r="C163" s="48"/>
      <c r="D163" s="74">
        <f>SUM(D161:D162)</f>
        <v>0</v>
      </c>
      <c r="E163" s="74">
        <f>SUM(E161:E162)</f>
        <v>0</v>
      </c>
      <c r="H163" s="57"/>
      <c r="I163" s="8"/>
    </row>
    <row r="164" spans="1:9" ht="15.6">
      <c r="A164" s="47" t="s">
        <v>47</v>
      </c>
      <c r="B164" s="8"/>
      <c r="C164" s="48"/>
      <c r="D164" s="71"/>
      <c r="E164" s="71"/>
      <c r="H164" s="57"/>
      <c r="I164" s="8"/>
    </row>
    <row r="165" spans="1:9" ht="15.6">
      <c r="A165" s="8"/>
      <c r="B165" s="8"/>
      <c r="C165" s="48"/>
      <c r="D165" s="71">
        <v>0</v>
      </c>
      <c r="E165" s="71"/>
      <c r="H165" s="57"/>
      <c r="I165" s="8"/>
    </row>
    <row r="166" spans="1:9" ht="15.6">
      <c r="A166" s="8"/>
      <c r="B166" s="8"/>
      <c r="C166" s="48"/>
      <c r="D166" s="71">
        <v>0</v>
      </c>
      <c r="E166" s="71"/>
      <c r="H166" s="57"/>
      <c r="I166" s="8"/>
    </row>
    <row r="167" spans="1:9" ht="15.6">
      <c r="A167" s="8"/>
      <c r="B167" s="8"/>
      <c r="C167" s="48"/>
      <c r="D167" s="74">
        <f>SUM(D165:D166)</f>
        <v>0</v>
      </c>
      <c r="E167" s="74">
        <f>SUM(E165:E166)</f>
        <v>0</v>
      </c>
      <c r="H167" s="57"/>
      <c r="I167" s="8"/>
    </row>
    <row r="168" spans="1:9" ht="15.6">
      <c r="A168" s="47" t="s">
        <v>48</v>
      </c>
      <c r="B168" s="8"/>
      <c r="C168" s="48"/>
      <c r="D168" s="71"/>
      <c r="E168" s="71"/>
      <c r="H168" s="57"/>
      <c r="I168" s="8"/>
    </row>
    <row r="169" spans="1:9" ht="15.6">
      <c r="A169" s="8"/>
      <c r="B169" s="8"/>
      <c r="C169" s="48"/>
      <c r="D169" s="71">
        <v>0</v>
      </c>
      <c r="E169" s="71"/>
      <c r="H169" s="57"/>
      <c r="I169" s="8"/>
    </row>
    <row r="170" spans="1:9" ht="15.6">
      <c r="A170" s="8"/>
      <c r="B170" s="8"/>
      <c r="C170" s="48"/>
      <c r="D170" s="71">
        <v>0</v>
      </c>
      <c r="E170" s="71"/>
      <c r="H170" s="57"/>
      <c r="I170" s="8"/>
    </row>
    <row r="171" spans="1:9" ht="15.6">
      <c r="A171" s="8"/>
      <c r="B171" s="8"/>
      <c r="C171" s="48"/>
      <c r="D171" s="74">
        <f>SUM(D169:D170)</f>
        <v>0</v>
      </c>
      <c r="E171" s="74">
        <f>SUM(E169:E170)</f>
        <v>0</v>
      </c>
      <c r="H171" s="57"/>
      <c r="I171" s="8"/>
    </row>
    <row r="172" spans="1:9" ht="15.6">
      <c r="A172" s="44"/>
      <c r="B172" s="8"/>
      <c r="C172" s="49"/>
      <c r="D172" s="71"/>
      <c r="E172" s="71"/>
      <c r="H172" s="57"/>
      <c r="I172" s="8"/>
    </row>
    <row r="173" spans="1:9" s="62" customFormat="1" ht="21">
      <c r="A173" s="61" t="s">
        <v>51</v>
      </c>
      <c r="C173" s="63"/>
      <c r="D173" s="75">
        <f>D151+D155+D159+D163+D167+D171</f>
        <v>1543000</v>
      </c>
      <c r="E173" s="75">
        <f>E151+E155+E159+E163+E167+E171</f>
        <v>0</v>
      </c>
      <c r="H173" s="67"/>
    </row>
    <row r="174" spans="1:9" ht="15.6" hidden="1">
      <c r="A174" s="44" t="s">
        <v>52</v>
      </c>
      <c r="B174" s="8"/>
      <c r="C174" s="41"/>
      <c r="D174" s="51" t="s">
        <v>53</v>
      </c>
      <c r="H174" s="46" t="s">
        <v>54</v>
      </c>
      <c r="I174" s="8"/>
    </row>
    <row r="175" spans="1:9" ht="15.6" hidden="1">
      <c r="A175" s="44" t="s">
        <v>55</v>
      </c>
      <c r="B175" s="8"/>
      <c r="C175" s="41"/>
      <c r="D175" s="51"/>
      <c r="H175" s="46"/>
      <c r="I175" s="8"/>
    </row>
    <row r="176" spans="1:9" ht="15.6" hidden="1">
      <c r="A176" s="52"/>
      <c r="B176" s="8"/>
      <c r="C176" s="41"/>
      <c r="D176" s="19"/>
      <c r="H176" s="57"/>
      <c r="I176" s="8"/>
    </row>
    <row r="177" spans="1:9" ht="15.6" hidden="1">
      <c r="A177" s="8"/>
      <c r="B177" s="8"/>
      <c r="C177" s="41"/>
      <c r="D177" s="19"/>
      <c r="H177" s="57"/>
      <c r="I177" s="8"/>
    </row>
    <row r="178" spans="1:9" ht="15.6" hidden="1">
      <c r="A178" s="8"/>
      <c r="B178" s="8"/>
      <c r="C178" s="41"/>
      <c r="D178" s="19"/>
      <c r="H178" s="57"/>
      <c r="I178" s="8"/>
    </row>
    <row r="179" spans="1:9" ht="15.6" hidden="1">
      <c r="A179" s="8"/>
      <c r="B179" s="8"/>
      <c r="C179" s="41"/>
      <c r="D179" s="19"/>
      <c r="H179" s="57"/>
      <c r="I179" s="8"/>
    </row>
    <row r="180" spans="1:9" ht="15.6" hidden="1">
      <c r="A180" s="8"/>
      <c r="B180" s="8"/>
      <c r="C180" s="41"/>
      <c r="D180" s="19"/>
      <c r="H180" s="57"/>
      <c r="I180" s="8"/>
    </row>
    <row r="181" spans="1:9" ht="15.6" hidden="1">
      <c r="A181" s="8"/>
      <c r="B181" s="8"/>
      <c r="C181" s="41"/>
      <c r="D181" s="19"/>
      <c r="H181" s="57"/>
      <c r="I181" s="8"/>
    </row>
    <row r="182" spans="1:9" ht="15.6" hidden="1">
      <c r="A182" s="8"/>
      <c r="B182" s="8"/>
      <c r="C182" s="41"/>
      <c r="D182" s="19"/>
      <c r="H182" s="57"/>
      <c r="I182" s="8"/>
    </row>
    <row r="183" spans="1:9" ht="15.6" hidden="1">
      <c r="A183" s="8"/>
      <c r="B183" s="8"/>
      <c r="C183" s="41"/>
      <c r="D183" s="19"/>
      <c r="H183" s="57"/>
      <c r="I183" s="8"/>
    </row>
    <row r="184" spans="1:9" ht="15.6" hidden="1">
      <c r="A184" s="8"/>
      <c r="B184" s="8"/>
      <c r="C184" s="41"/>
      <c r="D184" s="19"/>
      <c r="H184" s="57"/>
      <c r="I184" s="8"/>
    </row>
    <row r="185" spans="1:9" ht="15.6" hidden="1">
      <c r="A185" s="8"/>
      <c r="B185" s="8"/>
      <c r="C185" s="41"/>
      <c r="D185" s="19"/>
      <c r="H185" s="57"/>
      <c r="I185" s="8"/>
    </row>
    <row r="186" spans="1:9" ht="16.2" hidden="1">
      <c r="A186" s="53" t="s">
        <v>56</v>
      </c>
      <c r="B186" s="8"/>
      <c r="C186" s="41"/>
      <c r="D186" s="19">
        <f>SUM(D176:D185)</f>
        <v>0</v>
      </c>
      <c r="H186" s="57"/>
      <c r="I186" s="8"/>
    </row>
    <row r="187" spans="1:9" ht="15.6" hidden="1">
      <c r="A187" s="8"/>
      <c r="B187" s="8"/>
      <c r="C187" s="41"/>
      <c r="D187" s="19"/>
      <c r="H187" s="57"/>
      <c r="I187" s="8"/>
    </row>
    <row r="188" spans="1:9" ht="15.6" hidden="1">
      <c r="A188" s="44" t="s">
        <v>57</v>
      </c>
      <c r="B188" s="8"/>
      <c r="C188" s="41"/>
      <c r="D188" s="19"/>
      <c r="H188" s="57"/>
      <c r="I188" s="8"/>
    </row>
    <row r="189" spans="1:9" ht="15.6" hidden="1">
      <c r="A189" s="8"/>
      <c r="B189" s="8"/>
      <c r="C189" s="41"/>
      <c r="D189" s="19"/>
      <c r="H189" s="57"/>
      <c r="I189" s="8"/>
    </row>
    <row r="190" spans="1:9" ht="15.6" hidden="1">
      <c r="A190" s="8"/>
      <c r="B190" s="8"/>
      <c r="C190" s="41"/>
      <c r="D190" s="19"/>
      <c r="H190" s="57"/>
      <c r="I190" s="8"/>
    </row>
    <row r="191" spans="1:9" ht="15.6" hidden="1">
      <c r="A191" s="8"/>
      <c r="B191" s="8"/>
      <c r="C191" s="41"/>
      <c r="D191" s="19"/>
      <c r="H191" s="57"/>
      <c r="I191" s="8"/>
    </row>
    <row r="192" spans="1:9" ht="15.6" hidden="1">
      <c r="A192" s="8"/>
      <c r="B192" s="8"/>
      <c r="C192" s="41"/>
      <c r="D192" s="19"/>
      <c r="H192" s="57"/>
      <c r="I192" s="8"/>
    </row>
    <row r="193" spans="1:9" ht="16.2" hidden="1">
      <c r="A193" s="53" t="s">
        <v>58</v>
      </c>
      <c r="B193" s="8"/>
      <c r="C193" s="41"/>
      <c r="D193" s="19">
        <f>SUM(D189:D192)</f>
        <v>0</v>
      </c>
      <c r="H193" s="57"/>
      <c r="I193" s="8"/>
    </row>
    <row r="194" spans="1:9" ht="15.6" hidden="1">
      <c r="A194" s="8"/>
      <c r="B194" s="8"/>
      <c r="C194" s="41"/>
      <c r="D194" s="19"/>
      <c r="H194" s="57"/>
      <c r="I194" s="8"/>
    </row>
    <row r="195" spans="1:9" ht="15.6" hidden="1">
      <c r="A195" s="8"/>
      <c r="B195" s="8"/>
      <c r="C195" s="41"/>
      <c r="D195" s="8"/>
      <c r="H195" s="57"/>
      <c r="I195" s="8"/>
    </row>
    <row r="196" spans="1:9" ht="15.6" hidden="1">
      <c r="A196" s="31" t="s">
        <v>59</v>
      </c>
      <c r="B196" s="8"/>
      <c r="C196" s="41"/>
      <c r="D196" s="8"/>
      <c r="H196" s="57"/>
      <c r="I196" s="8"/>
    </row>
    <row r="197" spans="1:9" ht="15.6" hidden="1">
      <c r="A197" s="31" t="s">
        <v>60</v>
      </c>
      <c r="B197" s="8"/>
      <c r="C197" s="41"/>
      <c r="D197" s="8"/>
      <c r="H197" s="57"/>
      <c r="I197" s="8"/>
    </row>
    <row r="198" spans="1:9" ht="15.6" hidden="1">
      <c r="A198" s="8"/>
      <c r="B198" s="8"/>
      <c r="C198" s="41"/>
      <c r="D198" s="54"/>
      <c r="H198" s="68"/>
      <c r="I198" s="8"/>
    </row>
    <row r="199" spans="1:9" ht="15.6">
      <c r="A199" s="8"/>
      <c r="B199" s="8"/>
      <c r="C199" s="41"/>
      <c r="D199" s="54"/>
      <c r="H199" s="68"/>
      <c r="I199" s="8"/>
    </row>
    <row r="200" spans="1:9" ht="15.6">
      <c r="A200" s="8"/>
      <c r="B200" s="8"/>
      <c r="C200" s="41"/>
      <c r="D200" s="54"/>
      <c r="H200" s="68"/>
      <c r="I200" s="8"/>
    </row>
    <row r="201" spans="1:9" ht="20.399999999999999">
      <c r="A201" s="64"/>
      <c r="B201" s="8"/>
      <c r="C201" s="41"/>
      <c r="D201" s="54"/>
      <c r="H201" s="68"/>
      <c r="I201" s="8"/>
    </row>
    <row r="202" spans="1:9" ht="15.6">
      <c r="A202" s="50"/>
      <c r="B202" s="8"/>
      <c r="C202" s="41"/>
      <c r="D202" s="54"/>
      <c r="H202" s="68"/>
      <c r="I202" s="8"/>
    </row>
    <row r="203" spans="1:9" ht="15.6">
      <c r="A203" s="50"/>
      <c r="B203" s="8"/>
      <c r="C203" s="41"/>
      <c r="D203" s="54"/>
      <c r="H203" s="68"/>
      <c r="I203" s="8"/>
    </row>
    <row r="204" spans="1:9" ht="15.6">
      <c r="A204" s="50"/>
      <c r="B204" s="8"/>
      <c r="C204" s="41"/>
      <c r="D204" s="54"/>
      <c r="H204" s="68"/>
      <c r="I204" s="8"/>
    </row>
    <row r="205" spans="1:9">
      <c r="D205" s="7"/>
      <c r="H205" s="69"/>
    </row>
    <row r="206" spans="1:9">
      <c r="D206" s="7"/>
      <c r="H206" s="69"/>
    </row>
    <row r="207" spans="1:9">
      <c r="A207" s="6"/>
      <c r="D207" s="7"/>
      <c r="H207" s="69"/>
    </row>
    <row r="208" spans="1:9">
      <c r="D208" s="7"/>
      <c r="H208" s="69"/>
    </row>
    <row r="209" spans="1:8">
      <c r="A209" s="5"/>
      <c r="D209" s="7"/>
      <c r="H209" s="69"/>
    </row>
    <row r="210" spans="1:8">
      <c r="D210" s="7"/>
      <c r="H210" s="69"/>
    </row>
    <row r="211" spans="1:8">
      <c r="A211" s="6"/>
      <c r="D211" s="7"/>
      <c r="H211" s="69"/>
    </row>
    <row r="212" spans="1:8">
      <c r="A212" s="6"/>
      <c r="D212" s="7"/>
      <c r="H212" s="69"/>
    </row>
    <row r="213" spans="1:8">
      <c r="D213" s="7"/>
      <c r="H213" s="69"/>
    </row>
    <row r="214" spans="1:8">
      <c r="D214" s="7"/>
      <c r="H214" s="69"/>
    </row>
    <row r="215" spans="1:8">
      <c r="D215" s="7"/>
      <c r="H215" s="69"/>
    </row>
    <row r="216" spans="1:8">
      <c r="D216" s="7"/>
      <c r="H216" s="69"/>
    </row>
    <row r="217" spans="1:8">
      <c r="D217" s="7"/>
      <c r="H217" s="69"/>
    </row>
    <row r="218" spans="1:8">
      <c r="D218" s="7"/>
      <c r="H218" s="69"/>
    </row>
    <row r="219" spans="1:8">
      <c r="D219" s="7"/>
      <c r="H219" s="69"/>
    </row>
    <row r="220" spans="1:8">
      <c r="D220" s="7"/>
      <c r="H220" s="69"/>
    </row>
    <row r="221" spans="1:8">
      <c r="D221" s="7"/>
      <c r="H221" s="69"/>
    </row>
    <row r="222" spans="1:8">
      <c r="C222" s="1"/>
      <c r="D222" s="7"/>
      <c r="H222" s="69"/>
    </row>
    <row r="223" spans="1:8">
      <c r="C223" s="1"/>
      <c r="D223" s="7"/>
      <c r="H223" s="69"/>
    </row>
    <row r="224" spans="1:8">
      <c r="C224" s="1"/>
      <c r="D224" s="7"/>
      <c r="H224" s="69"/>
    </row>
    <row r="225" spans="3:8">
      <c r="C225" s="1"/>
      <c r="D225" s="7"/>
      <c r="H225" s="69"/>
    </row>
    <row r="226" spans="3:8">
      <c r="C226" s="1"/>
      <c r="D226" s="7"/>
      <c r="H226" s="69"/>
    </row>
    <row r="227" spans="3:8">
      <c r="C227" s="1"/>
      <c r="D227" s="7"/>
      <c r="H227" s="69"/>
    </row>
    <row r="228" spans="3:8">
      <c r="C228" s="1"/>
      <c r="D228" s="7"/>
      <c r="H228" s="69"/>
    </row>
    <row r="229" spans="3:8">
      <c r="C229" s="1"/>
      <c r="D229" s="7"/>
      <c r="H229" s="69"/>
    </row>
    <row r="230" spans="3:8">
      <c r="C230" s="1"/>
      <c r="D230" s="7"/>
      <c r="H230" s="69"/>
    </row>
    <row r="231" spans="3:8">
      <c r="C231" s="1"/>
      <c r="D231" s="7"/>
      <c r="H231" s="69"/>
    </row>
    <row r="232" spans="3:8">
      <c r="C232" s="1"/>
      <c r="D232" s="7"/>
      <c r="H232" s="69"/>
    </row>
    <row r="233" spans="3:8">
      <c r="C233" s="1"/>
      <c r="D233" s="7"/>
      <c r="H233" s="69"/>
    </row>
    <row r="234" spans="3:8">
      <c r="C234" s="1"/>
      <c r="D234" s="7"/>
      <c r="H234" s="69"/>
    </row>
    <row r="235" spans="3:8">
      <c r="C235" s="1"/>
      <c r="D235" s="7"/>
      <c r="H235" s="69"/>
    </row>
    <row r="236" spans="3:8">
      <c r="C236" s="1"/>
      <c r="D236" s="7"/>
      <c r="H236" s="69"/>
    </row>
    <row r="237" spans="3:8">
      <c r="C237" s="1"/>
      <c r="D237" s="7"/>
      <c r="H237" s="69"/>
    </row>
    <row r="238" spans="3:8">
      <c r="C238" s="1"/>
      <c r="D238" s="7"/>
      <c r="H238" s="69"/>
    </row>
    <row r="239" spans="3:8">
      <c r="C239" s="1"/>
      <c r="D239" s="7"/>
      <c r="H239" s="69"/>
    </row>
    <row r="240" spans="3:8">
      <c r="C240" s="1"/>
      <c r="D240" s="7"/>
      <c r="H240" s="69"/>
    </row>
    <row r="241" spans="3:8">
      <c r="C241" s="1"/>
      <c r="D241" s="7"/>
      <c r="H241" s="69"/>
    </row>
    <row r="242" spans="3:8">
      <c r="C242" s="1"/>
      <c r="D242" s="7"/>
      <c r="H242" s="69"/>
    </row>
    <row r="243" spans="3:8">
      <c r="C243" s="1"/>
      <c r="D243" s="7"/>
      <c r="H243" s="69"/>
    </row>
    <row r="244" spans="3:8">
      <c r="C244" s="1"/>
      <c r="D244" s="7"/>
      <c r="H244" s="69"/>
    </row>
    <row r="245" spans="3:8">
      <c r="C245" s="1"/>
      <c r="D245" s="7"/>
      <c r="H245" s="69"/>
    </row>
    <row r="246" spans="3:8">
      <c r="C246" s="1"/>
      <c r="D246" s="7"/>
      <c r="H246" s="69"/>
    </row>
    <row r="247" spans="3:8">
      <c r="C247" s="1"/>
      <c r="D247" s="7"/>
      <c r="H247" s="69"/>
    </row>
    <row r="248" spans="3:8">
      <c r="C248" s="1"/>
      <c r="D248" s="7"/>
      <c r="H248" s="69"/>
    </row>
    <row r="249" spans="3:8">
      <c r="C249" s="1"/>
      <c r="D249" s="7"/>
      <c r="H249" s="69"/>
    </row>
    <row r="250" spans="3:8">
      <c r="C250" s="1"/>
      <c r="D250" s="7"/>
      <c r="H250" s="69"/>
    </row>
    <row r="251" spans="3:8">
      <c r="C251" s="1"/>
      <c r="D251" s="7"/>
      <c r="H251" s="69"/>
    </row>
    <row r="252" spans="3:8">
      <c r="C252" s="1"/>
      <c r="D252" s="7"/>
      <c r="H252" s="69"/>
    </row>
    <row r="253" spans="3:8">
      <c r="C253" s="1"/>
      <c r="D253" s="7"/>
      <c r="H253" s="69"/>
    </row>
    <row r="254" spans="3:8">
      <c r="C254" s="1"/>
      <c r="D254" s="7"/>
      <c r="H254" s="69"/>
    </row>
    <row r="255" spans="3:8">
      <c r="C255" s="1"/>
      <c r="D255" s="7"/>
      <c r="H255" s="69"/>
    </row>
    <row r="256" spans="3:8">
      <c r="C256" s="1"/>
      <c r="D256" s="7"/>
      <c r="H256" s="69"/>
    </row>
    <row r="257" spans="3:8">
      <c r="C257" s="1"/>
      <c r="D257" s="7"/>
      <c r="H257" s="69"/>
    </row>
    <row r="258" spans="3:8">
      <c r="C258" s="1"/>
      <c r="D258" s="7"/>
      <c r="H258" s="69"/>
    </row>
    <row r="259" spans="3:8">
      <c r="C259" s="1"/>
      <c r="D259" s="7"/>
      <c r="H259" s="69"/>
    </row>
    <row r="260" spans="3:8">
      <c r="C260" s="1"/>
      <c r="D260" s="7"/>
      <c r="H260" s="69"/>
    </row>
    <row r="261" spans="3:8">
      <c r="C261" s="1"/>
      <c r="D261" s="7"/>
      <c r="H261" s="69"/>
    </row>
    <row r="262" spans="3:8">
      <c r="C262" s="1"/>
      <c r="D262" s="7"/>
      <c r="H262" s="69"/>
    </row>
    <row r="263" spans="3:8">
      <c r="C263" s="1"/>
      <c r="D263" s="7"/>
      <c r="H263" s="69"/>
    </row>
    <row r="264" spans="3:8">
      <c r="C264" s="1"/>
      <c r="D264" s="7"/>
      <c r="H264" s="69"/>
    </row>
    <row r="265" spans="3:8">
      <c r="C265" s="1"/>
      <c r="D265" s="7"/>
      <c r="H265" s="69"/>
    </row>
    <row r="266" spans="3:8">
      <c r="C266" s="1"/>
      <c r="D266" s="7"/>
      <c r="H266" s="69"/>
    </row>
    <row r="267" spans="3:8">
      <c r="C267" s="1"/>
      <c r="D267" s="7"/>
      <c r="H267" s="69"/>
    </row>
    <row r="268" spans="3:8">
      <c r="C268" s="1"/>
      <c r="D268" s="7"/>
      <c r="H268" s="69"/>
    </row>
    <row r="269" spans="3:8">
      <c r="C269" s="1"/>
      <c r="D269" s="7"/>
      <c r="H269" s="69"/>
    </row>
    <row r="270" spans="3:8">
      <c r="C270" s="1"/>
      <c r="D270" s="7"/>
      <c r="H270" s="69"/>
    </row>
    <row r="271" spans="3:8">
      <c r="C271" s="1"/>
      <c r="D271" s="7"/>
      <c r="H271" s="69"/>
    </row>
    <row r="272" spans="3:8">
      <c r="C272" s="1"/>
      <c r="D272" s="7"/>
      <c r="H272" s="69"/>
    </row>
    <row r="273" spans="3:8">
      <c r="C273" s="1"/>
      <c r="D273" s="7"/>
      <c r="H273" s="69"/>
    </row>
    <row r="274" spans="3:8">
      <c r="C274" s="1"/>
      <c r="D274" s="7"/>
      <c r="H274" s="69"/>
    </row>
    <row r="275" spans="3:8">
      <c r="C275" s="1"/>
      <c r="D275" s="7"/>
      <c r="H275" s="69"/>
    </row>
    <row r="276" spans="3:8">
      <c r="C276" s="1"/>
      <c r="D276" s="7"/>
      <c r="H276" s="69"/>
    </row>
    <row r="277" spans="3:8">
      <c r="C277" s="1"/>
      <c r="D277" s="7"/>
      <c r="H277" s="69"/>
    </row>
    <row r="278" spans="3:8">
      <c r="C278" s="1"/>
      <c r="D278" s="7"/>
      <c r="H278" s="69"/>
    </row>
    <row r="279" spans="3:8">
      <c r="C279" s="1"/>
      <c r="D279" s="7"/>
      <c r="H279" s="69"/>
    </row>
    <row r="280" spans="3:8">
      <c r="C280" s="1"/>
      <c r="D280" s="7"/>
      <c r="H280" s="69"/>
    </row>
    <row r="281" spans="3:8">
      <c r="C281" s="1"/>
      <c r="D281" s="7"/>
      <c r="H281" s="69"/>
    </row>
    <row r="282" spans="3:8">
      <c r="C282" s="1"/>
      <c r="D282" s="7"/>
      <c r="H282" s="69"/>
    </row>
    <row r="283" spans="3:8">
      <c r="C283" s="1"/>
      <c r="D283" s="7"/>
      <c r="H283" s="69"/>
    </row>
    <row r="284" spans="3:8">
      <c r="C284" s="1"/>
      <c r="D284" s="7"/>
      <c r="H284" s="69"/>
    </row>
    <row r="285" spans="3:8">
      <c r="C285" s="1"/>
      <c r="D285" s="7"/>
      <c r="H285" s="69"/>
    </row>
    <row r="286" spans="3:8">
      <c r="C286" s="1"/>
      <c r="D286" s="7"/>
      <c r="H286" s="69"/>
    </row>
    <row r="287" spans="3:8">
      <c r="C287" s="1"/>
      <c r="D287" s="7"/>
      <c r="H287" s="69"/>
    </row>
    <row r="288" spans="3:8">
      <c r="C288" s="1"/>
      <c r="D288" s="7"/>
      <c r="H288" s="69"/>
    </row>
    <row r="289" spans="3:8">
      <c r="C289" s="1"/>
      <c r="D289" s="7"/>
      <c r="H289" s="69"/>
    </row>
    <row r="290" spans="3:8">
      <c r="C290" s="1"/>
      <c r="D290" s="7"/>
      <c r="H290" s="69"/>
    </row>
    <row r="291" spans="3:8">
      <c r="C291" s="1"/>
      <c r="D291" s="7"/>
      <c r="H291" s="69"/>
    </row>
    <row r="292" spans="3:8">
      <c r="C292" s="1"/>
      <c r="D292" s="7"/>
      <c r="H292" s="69"/>
    </row>
    <row r="293" spans="3:8">
      <c r="C293" s="1"/>
      <c r="D293" s="7"/>
      <c r="H293" s="69"/>
    </row>
    <row r="294" spans="3:8">
      <c r="C294" s="1"/>
      <c r="D294" s="7"/>
      <c r="H294" s="69"/>
    </row>
    <row r="295" spans="3:8">
      <c r="C295" s="1"/>
      <c r="D295" s="7"/>
      <c r="H295" s="69"/>
    </row>
    <row r="296" spans="3:8">
      <c r="C296" s="1"/>
      <c r="D296" s="7"/>
      <c r="H296" s="69"/>
    </row>
    <row r="297" spans="3:8">
      <c r="C297" s="1"/>
      <c r="D297" s="7"/>
      <c r="H297" s="69"/>
    </row>
    <row r="298" spans="3:8">
      <c r="C298" s="1"/>
      <c r="D298" s="7"/>
      <c r="H298" s="69"/>
    </row>
    <row r="299" spans="3:8">
      <c r="C299" s="1"/>
      <c r="D299" s="7"/>
      <c r="H299" s="69"/>
    </row>
    <row r="300" spans="3:8">
      <c r="C300" s="1"/>
      <c r="D300" s="7"/>
      <c r="H300" s="69"/>
    </row>
    <row r="301" spans="3:8">
      <c r="C301" s="1"/>
      <c r="D301" s="7"/>
      <c r="H301" s="69"/>
    </row>
    <row r="302" spans="3:8">
      <c r="C302" s="1"/>
      <c r="D302" s="7"/>
      <c r="H302" s="69"/>
    </row>
    <row r="303" spans="3:8">
      <c r="C303" s="1"/>
      <c r="D303" s="7"/>
      <c r="H303" s="69"/>
    </row>
    <row r="304" spans="3:8">
      <c r="C304" s="1"/>
      <c r="D304" s="7"/>
      <c r="H304" s="69"/>
    </row>
    <row r="305" spans="3:8">
      <c r="C305" s="1"/>
      <c r="D305" s="7"/>
      <c r="H305" s="69"/>
    </row>
    <row r="306" spans="3:8">
      <c r="C306" s="1"/>
      <c r="D306" s="7"/>
      <c r="H306" s="69"/>
    </row>
    <row r="307" spans="3:8">
      <c r="C307" s="1"/>
      <c r="D307" s="7"/>
      <c r="H307" s="69"/>
    </row>
    <row r="308" spans="3:8">
      <c r="C308" s="1"/>
      <c r="D308" s="7"/>
      <c r="H308" s="69"/>
    </row>
    <row r="309" spans="3:8">
      <c r="C309" s="1"/>
      <c r="D309" s="7"/>
      <c r="H309" s="69"/>
    </row>
    <row r="310" spans="3:8">
      <c r="C310" s="1"/>
      <c r="D310" s="7"/>
      <c r="H310" s="69"/>
    </row>
    <row r="311" spans="3:8">
      <c r="C311" s="1"/>
      <c r="D311" s="7"/>
      <c r="H311" s="69"/>
    </row>
    <row r="312" spans="3:8">
      <c r="C312" s="1"/>
      <c r="D312" s="7"/>
      <c r="H312" s="69"/>
    </row>
    <row r="313" spans="3:8">
      <c r="C313" s="1"/>
      <c r="D313" s="7"/>
      <c r="H313" s="69"/>
    </row>
    <row r="314" spans="3:8">
      <c r="C314" s="1"/>
      <c r="D314" s="7"/>
      <c r="H314" s="69"/>
    </row>
    <row r="315" spans="3:8">
      <c r="C315" s="1"/>
      <c r="D315" s="7"/>
      <c r="H315" s="69"/>
    </row>
    <row r="316" spans="3:8">
      <c r="C316" s="1"/>
      <c r="D316" s="7"/>
      <c r="H316" s="69"/>
    </row>
    <row r="317" spans="3:8">
      <c r="C317" s="1"/>
      <c r="D317" s="7"/>
      <c r="H317" s="69"/>
    </row>
    <row r="318" spans="3:8">
      <c r="C318" s="1"/>
      <c r="D318" s="7"/>
      <c r="H318" s="69"/>
    </row>
    <row r="319" spans="3:8">
      <c r="C319" s="1"/>
      <c r="D319" s="7"/>
      <c r="H319" s="69"/>
    </row>
    <row r="320" spans="3:8">
      <c r="C320" s="1"/>
      <c r="D320" s="7"/>
      <c r="H320" s="69"/>
    </row>
    <row r="321" spans="3:8">
      <c r="C321" s="1"/>
      <c r="D321" s="7"/>
      <c r="H321" s="69"/>
    </row>
    <row r="322" spans="3:8">
      <c r="C322" s="1"/>
      <c r="D322" s="7"/>
      <c r="H322" s="69"/>
    </row>
    <row r="323" spans="3:8">
      <c r="C323" s="1"/>
      <c r="D323" s="7"/>
      <c r="H323" s="69"/>
    </row>
    <row r="324" spans="3:8">
      <c r="C324" s="1"/>
      <c r="D324" s="7"/>
      <c r="H324" s="69"/>
    </row>
  </sheetData>
  <pageMargins left="0.4" right="0.4" top="0.4" bottom="0.4" header="0" footer="0"/>
  <pageSetup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 adjustments</vt:lpstr>
      <vt:lpstr>'Dashboard adjustments'!Print_Area</vt:lpstr>
    </vt:vector>
  </TitlesOfParts>
  <Manager/>
  <Company>Northeast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K Evans</dc:creator>
  <cp:keywords/>
  <dc:description/>
  <cp:lastModifiedBy>Kevin Delaney</cp:lastModifiedBy>
  <cp:revision/>
  <cp:lastPrinted>2023-05-25T23:28:43Z</cp:lastPrinted>
  <dcterms:created xsi:type="dcterms:W3CDTF">2016-02-29T12:31:27Z</dcterms:created>
  <dcterms:modified xsi:type="dcterms:W3CDTF">2023-05-31T22:57:18Z</dcterms:modified>
  <cp:category/>
  <cp:contentStatus/>
</cp:coreProperties>
</file>